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490" windowHeight="7935" tabRatio="776" firstSheet="10" activeTab="13"/>
  </bookViews>
  <sheets>
    <sheet name="01-2019全区公共平衡" sheetId="72" r:id="rId1"/>
    <sheet name="02-2019全区公共支出功能" sheetId="73" r:id="rId2"/>
    <sheet name="03-2019区本级公共平衡 " sheetId="26" r:id="rId3"/>
    <sheet name="04-2019区本级公共支出功能 " sheetId="27" r:id="rId4"/>
    <sheet name="05-2019公共线下 " sheetId="32" r:id="rId5"/>
    <sheet name="06-2019转移支付分地区" sheetId="59" r:id="rId6"/>
    <sheet name="07-2019全区基金平衡" sheetId="74" r:id="rId7"/>
    <sheet name="08-2019全区基金支出" sheetId="75" r:id="rId8"/>
    <sheet name="09-2019区本级基金平衡" sheetId="33" r:id="rId9"/>
    <sheet name="10-2019区级基金支出" sheetId="19" r:id="rId10"/>
    <sheet name="11-2019全区国资" sheetId="76" r:id="rId11"/>
    <sheet name="12-2019区本级国资 " sheetId="48" r:id="rId12"/>
    <sheet name="13-2020全区公共平衡" sheetId="79" r:id="rId13"/>
    <sheet name="14-2020全区公共支出功能" sheetId="80" r:id="rId14"/>
    <sheet name="15-2020区级公共平衡" sheetId="71" r:id="rId15"/>
    <sheet name="16-2020区本级公共支出功能 " sheetId="38" r:id="rId16"/>
    <sheet name="17-2020公共基本和项目 " sheetId="39" r:id="rId17"/>
    <sheet name="18-2020公共本级基本支出经济 " sheetId="36" r:id="rId18"/>
    <sheet name="19-2020转移支付分地区" sheetId="53" r:id="rId19"/>
    <sheet name="20-2020全区基金平衡" sheetId="81" r:id="rId20"/>
    <sheet name="21-2020全区基金支出 " sheetId="82" r:id="rId21"/>
    <sheet name="22-2020区本级基金平衡" sheetId="35" r:id="rId22"/>
    <sheet name="23-2020区本级基金支出" sheetId="7" r:id="rId23"/>
    <sheet name="24-2020全区国资 " sheetId="83" r:id="rId24"/>
    <sheet name="25-2020区本级国资" sheetId="49" r:id="rId25"/>
    <sheet name="26-重点项目支出" sheetId="84" r:id="rId26"/>
    <sheet name="27-一般公共预算“三公”经费预算支出表" sheetId="85" r:id="rId27"/>
    <sheet name="28-2019债务限额、余额" sheetId="65" r:id="rId28"/>
    <sheet name="29-2019、2020一般债务余额" sheetId="66" r:id="rId29"/>
    <sheet name="30-2019、2020专项债务余额" sheetId="67" r:id="rId30"/>
    <sheet name="31-债务还本付息" sheetId="68" r:id="rId31"/>
    <sheet name="32-2020年提前下达" sheetId="69" r:id="rId32"/>
  </sheets>
  <definedNames>
    <definedName name="_xlnm._FilterDatabase" localSheetId="1" hidden="1">'02-2019全区公共支出功能'!$A$5:$H$1376</definedName>
    <definedName name="_xlnm._FilterDatabase" localSheetId="3" hidden="1">'04-2019区本级公共支出功能 '!$A$5:$K$1376</definedName>
    <definedName name="_xlnm._FilterDatabase" localSheetId="4" hidden="1">'05-2019公共线下 '!$A$4:$B$55</definedName>
    <definedName name="_xlnm._FilterDatabase" localSheetId="7" hidden="1">'08-2019全区基金支出'!$B$4:$C$4</definedName>
    <definedName name="_xlnm._FilterDatabase" localSheetId="9" hidden="1">'10-2019区级基金支出'!$B$4:$C$4</definedName>
    <definedName name="_xlnm._FilterDatabase" localSheetId="13" hidden="1">'14-2020全区公共支出功能'!$A$4:$U$1404</definedName>
    <definedName name="_xlnm._FilterDatabase" localSheetId="14" hidden="1">'15-2020区级公共平衡'!$D$28:$D$32</definedName>
    <definedName name="_xlnm._FilterDatabase" localSheetId="15" hidden="1">'16-2020区本级公共支出功能 '!$A$4:$C$1425</definedName>
    <definedName name="_xlnm._FilterDatabase" localSheetId="17" hidden="1">'18-2020公共本级基本支出经济 '!$A$5:$C$71</definedName>
    <definedName name="_xlnm._FilterDatabase" localSheetId="20" hidden="1">'21-2020全区基金支出 '!$A$4:$L$230</definedName>
    <definedName name="_xlnm._FilterDatabase" localSheetId="22" hidden="1">'23-2020区本级基金支出'!$A$4:$D$230</definedName>
    <definedName name="fa">#REF!</definedName>
    <definedName name="_xlnm.Print_Area" localSheetId="0">'01-2019全区公共平衡'!$A$1:$O$48</definedName>
    <definedName name="_xlnm.Print_Area" localSheetId="1">'02-2019全区公共支出功能'!$B$1:$F$13</definedName>
    <definedName name="_xlnm.Print_Area" localSheetId="2">'03-2019区本级公共平衡 '!$A$1:$O$49</definedName>
    <definedName name="_xlnm.Print_Area" localSheetId="4">'05-2019公共线下 '!$A$1:$B$55</definedName>
    <definedName name="_xlnm.Print_Area" localSheetId="5">'06-2019转移支付分地区'!$A$1:$D$45</definedName>
    <definedName name="_xlnm.Print_Area" localSheetId="6">'07-2019全区基金平衡'!$A$1:$O$29</definedName>
    <definedName name="_xlnm.Print_Area" localSheetId="7">'08-2019全区基金支出'!$B$1:$C$31</definedName>
    <definedName name="_xlnm.Print_Area" localSheetId="8">'09-2019区本级基金平衡'!$A$1:$O$29</definedName>
    <definedName name="_xlnm.Print_Area" localSheetId="9">'10-2019区级基金支出'!$B$1:$C$31</definedName>
    <definedName name="_xlnm.Print_Area" localSheetId="10">'11-2019全区国资'!$A$1:$N$24</definedName>
    <definedName name="_xlnm.Print_Area" localSheetId="11">'12-2019区本级国资 '!$A$1:$M$24</definedName>
    <definedName name="_xlnm.Print_Area" localSheetId="12">'13-2020全区公共平衡'!$A$1:$H$92</definedName>
    <definedName name="_xlnm.Print_Area" localSheetId="14">'15-2020区级公共平衡'!$A$1:$H$91</definedName>
    <definedName name="_xlnm.Print_Area" localSheetId="15">'16-2020区本级公共支出功能 '!$B$1:$C$8</definedName>
    <definedName name="_xlnm.Print_Area" localSheetId="16">'17-2020公共基本和项目 '!$A$1:$D$32</definedName>
    <definedName name="_xlnm.Print_Area" localSheetId="17">'18-2020公共本级基本支出经济 '!$B$1:$C$71</definedName>
    <definedName name="_xlnm.Print_Area" localSheetId="18">'19-2020转移支付分地区'!$B$1:$C$54</definedName>
    <definedName name="_xlnm.Print_Area" localSheetId="20">'21-2020全区基金支出 '!$A$1:$B$28</definedName>
    <definedName name="_xlnm.Print_Area" localSheetId="22">'23-2020区本级基金支出'!$A$1:$B$27</definedName>
    <definedName name="_xlnm.Print_Area" localSheetId="30">'31-债务还本付息'!$A$1:$D$26</definedName>
    <definedName name="_xlnm.Print_Titles" localSheetId="0">'01-2019全区公共平衡'!$2:$4</definedName>
    <definedName name="_xlnm.Print_Titles" localSheetId="1">'02-2019全区公共支出功能'!$2:$4</definedName>
    <definedName name="_xlnm.Print_Titles" localSheetId="2">'03-2019区本级公共平衡 '!$2:$4</definedName>
    <definedName name="_xlnm.Print_Titles" localSheetId="3">'04-2019区本级公共支出功能 '!$2:$4</definedName>
    <definedName name="_xlnm.Print_Titles" localSheetId="4">'05-2019公共线下 '!$2:$4</definedName>
    <definedName name="_xlnm.Print_Titles" localSheetId="5">'06-2019转移支付分地区'!$2:$5</definedName>
    <definedName name="_xlnm.Print_Titles" localSheetId="6">'07-2019全区基金平衡'!$1:$4</definedName>
    <definedName name="_xlnm.Print_Titles" localSheetId="7">'08-2019全区基金支出'!$2:$4</definedName>
    <definedName name="_xlnm.Print_Titles" localSheetId="8">'09-2019区本级基金平衡'!$1:$4</definedName>
    <definedName name="_xlnm.Print_Titles" localSheetId="9">'10-2019区级基金支出'!$2:$4</definedName>
    <definedName name="_xlnm.Print_Titles" localSheetId="13">'14-2020全区公共支出功能'!$2:$4</definedName>
    <definedName name="_xlnm.Print_Titles" localSheetId="15">'16-2020区本级公共支出功能 '!$2:$4</definedName>
    <definedName name="_xlnm.Print_Titles" localSheetId="17">'18-2020公共本级基本支出经济 '!$2:$5</definedName>
    <definedName name="_xlnm.Print_Titles" localSheetId="18">'19-2020转移支付分地区'!$2:$6</definedName>
    <definedName name="_xlnm.Print_Titles" localSheetId="20">'21-2020全区基金支出 '!$2:$4</definedName>
    <definedName name="_xlnm.Print_Titles" localSheetId="22">'23-2020区本级基金支出'!$2:$4</definedName>
    <definedName name="地区名称" localSheetId="0">#REF!</definedName>
    <definedName name="地区名称" localSheetId="1">#REF!</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6">#REF!</definedName>
    <definedName name="地区名称" localSheetId="8">#REF!</definedName>
    <definedName name="地区名称" localSheetId="10">#REF!</definedName>
    <definedName name="地区名称" localSheetId="11">#REF!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1">#REF!</definedName>
    <definedName name="地区名称" localSheetId="23">#REF!</definedName>
    <definedName name="地区名称" localSheetId="24">#REF!</definedName>
    <definedName name="地区名称">#REF!</definedName>
  </definedNames>
  <calcPr calcId="124519"/>
</workbook>
</file>

<file path=xl/calcChain.xml><?xml version="1.0" encoding="utf-8"?>
<calcChain xmlns="http://schemas.openxmlformats.org/spreadsheetml/2006/main">
  <c r="C5" i="67"/>
  <c r="D8" i="85"/>
  <c r="B8"/>
  <c r="G7"/>
  <c r="F7"/>
  <c r="D7"/>
  <c r="B7"/>
  <c r="B5" i="84"/>
  <c r="G18" i="49"/>
  <c r="C18"/>
  <c r="G16"/>
  <c r="G13"/>
  <c r="G10"/>
  <c r="G7"/>
  <c r="G6"/>
  <c r="G5"/>
  <c r="C5"/>
  <c r="G18" i="83"/>
  <c r="C18"/>
  <c r="G16"/>
  <c r="G13"/>
  <c r="G10"/>
  <c r="G7"/>
  <c r="G6"/>
  <c r="G5"/>
  <c r="C5"/>
  <c r="B201" i="7"/>
  <c r="B197"/>
  <c r="B58"/>
  <c r="B46"/>
  <c r="B45"/>
  <c r="C19" i="35"/>
  <c r="G18"/>
  <c r="F18"/>
  <c r="C18"/>
  <c r="B18"/>
  <c r="D17"/>
  <c r="D15"/>
  <c r="H13"/>
  <c r="G13"/>
  <c r="H12"/>
  <c r="D11"/>
  <c r="C11"/>
  <c r="H10"/>
  <c r="G10"/>
  <c r="H9"/>
  <c r="G9"/>
  <c r="D9"/>
  <c r="H8"/>
  <c r="H7"/>
  <c r="G6"/>
  <c r="F6"/>
  <c r="C6"/>
  <c r="B6"/>
  <c r="G5"/>
  <c r="F5"/>
  <c r="C5"/>
  <c r="B5"/>
  <c r="J230" i="82"/>
  <c r="J229"/>
  <c r="J228"/>
  <c r="J227"/>
  <c r="J226"/>
  <c r="J225"/>
  <c r="J224"/>
  <c r="J223"/>
  <c r="J222"/>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E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E111"/>
  <c r="J110"/>
  <c r="J109"/>
  <c r="J108"/>
  <c r="J107"/>
  <c r="J106"/>
  <c r="E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E23"/>
  <c r="J22"/>
  <c r="J21"/>
  <c r="J20"/>
  <c r="J19"/>
  <c r="J18"/>
  <c r="J17"/>
  <c r="J16"/>
  <c r="J15"/>
  <c r="J14"/>
  <c r="J13"/>
  <c r="J12"/>
  <c r="J11"/>
  <c r="J10"/>
  <c r="J9"/>
  <c r="J8"/>
  <c r="J7"/>
  <c r="J6"/>
  <c r="D19" i="81"/>
  <c r="C19"/>
  <c r="G18"/>
  <c r="F18"/>
  <c r="C18"/>
  <c r="B18"/>
  <c r="D17"/>
  <c r="D15"/>
  <c r="H13"/>
  <c r="H12"/>
  <c r="D11"/>
  <c r="C11"/>
  <c r="H10"/>
  <c r="H9"/>
  <c r="D9"/>
  <c r="H8"/>
  <c r="H7"/>
  <c r="G6"/>
  <c r="F6"/>
  <c r="C6"/>
  <c r="B6"/>
  <c r="N5"/>
  <c r="G5"/>
  <c r="F5"/>
  <c r="C5"/>
  <c r="B5"/>
  <c r="J4"/>
  <c r="C52" i="36"/>
  <c r="C39"/>
  <c r="C38"/>
  <c r="C31"/>
  <c r="C23"/>
  <c r="C12"/>
  <c r="C7"/>
  <c r="B31" i="39"/>
  <c r="B30"/>
  <c r="B29"/>
  <c r="B28"/>
  <c r="B27"/>
  <c r="B26"/>
  <c r="B25"/>
  <c r="B24"/>
  <c r="B23"/>
  <c r="B22"/>
  <c r="B21"/>
  <c r="B20"/>
  <c r="B19"/>
  <c r="B18"/>
  <c r="B17"/>
  <c r="B16"/>
  <c r="B15"/>
  <c r="B14"/>
  <c r="B13"/>
  <c r="B12"/>
  <c r="B11"/>
  <c r="B10"/>
  <c r="B9"/>
  <c r="D8"/>
  <c r="B8"/>
  <c r="D7"/>
  <c r="C7"/>
  <c r="B7"/>
  <c r="C1271" i="38"/>
  <c r="C1270"/>
  <c r="C250"/>
  <c r="C248"/>
  <c r="C6"/>
  <c r="C5"/>
  <c r="C85" i="71"/>
  <c r="C61"/>
  <c r="B61"/>
  <c r="C57"/>
  <c r="C53"/>
  <c r="C52"/>
  <c r="B52"/>
  <c r="C46"/>
  <c r="C45"/>
  <c r="C44"/>
  <c r="C42"/>
  <c r="B42"/>
  <c r="G35"/>
  <c r="F35"/>
  <c r="C35"/>
  <c r="B35"/>
  <c r="D34"/>
  <c r="C34"/>
  <c r="B34"/>
  <c r="D33"/>
  <c r="C33"/>
  <c r="B33"/>
  <c r="K31"/>
  <c r="K30"/>
  <c r="H30"/>
  <c r="K29"/>
  <c r="K28"/>
  <c r="K27"/>
  <c r="H27"/>
  <c r="D27"/>
  <c r="K26"/>
  <c r="H26"/>
  <c r="D26"/>
  <c r="K25"/>
  <c r="H25"/>
  <c r="D25"/>
  <c r="K24"/>
  <c r="H24"/>
  <c r="D24"/>
  <c r="K23"/>
  <c r="D23"/>
  <c r="K22"/>
  <c r="D22"/>
  <c r="K21"/>
  <c r="H21"/>
  <c r="D21"/>
  <c r="C21"/>
  <c r="B21"/>
  <c r="K20"/>
  <c r="H20"/>
  <c r="D20"/>
  <c r="K19"/>
  <c r="H19"/>
  <c r="D19"/>
  <c r="K18"/>
  <c r="J18"/>
  <c r="H18"/>
  <c r="D18"/>
  <c r="K17"/>
  <c r="H17"/>
  <c r="D17"/>
  <c r="K16"/>
  <c r="H16"/>
  <c r="D16"/>
  <c r="K15"/>
  <c r="H15"/>
  <c r="D15"/>
  <c r="K14"/>
  <c r="J14"/>
  <c r="H14"/>
  <c r="D14"/>
  <c r="K13"/>
  <c r="H13"/>
  <c r="D13"/>
  <c r="K12"/>
  <c r="H12"/>
  <c r="D12"/>
  <c r="K11"/>
  <c r="H11"/>
  <c r="D11"/>
  <c r="K10"/>
  <c r="H10"/>
  <c r="D10"/>
  <c r="K9"/>
  <c r="H9"/>
  <c r="D9"/>
  <c r="K8"/>
  <c r="D8"/>
  <c r="K7"/>
  <c r="J7"/>
  <c r="H7"/>
  <c r="G7"/>
  <c r="D7"/>
  <c r="C7"/>
  <c r="B7"/>
  <c r="H6"/>
  <c r="G6"/>
  <c r="F6"/>
  <c r="D6"/>
  <c r="C6"/>
  <c r="B6"/>
  <c r="H5"/>
  <c r="G5"/>
  <c r="F5"/>
  <c r="D5"/>
  <c r="C5"/>
  <c r="B5"/>
  <c r="U1404" i="80"/>
  <c r="S1404"/>
  <c r="R1404"/>
  <c r="O1404"/>
  <c r="U1403"/>
  <c r="S1403"/>
  <c r="R1403"/>
  <c r="O1403"/>
  <c r="U1402"/>
  <c r="S1402"/>
  <c r="R1402"/>
  <c r="O1402"/>
  <c r="U1401"/>
  <c r="S1401"/>
  <c r="R1401"/>
  <c r="O1401"/>
  <c r="U1400"/>
  <c r="S1400"/>
  <c r="R1400"/>
  <c r="O1400"/>
  <c r="U1399"/>
  <c r="S1399"/>
  <c r="R1399"/>
  <c r="O1399"/>
  <c r="U1398"/>
  <c r="S1398"/>
  <c r="R1398"/>
  <c r="O1398"/>
  <c r="U1397"/>
  <c r="S1397"/>
  <c r="R1397"/>
  <c r="O1397"/>
  <c r="U1396"/>
  <c r="S1396"/>
  <c r="R1396"/>
  <c r="O1396"/>
  <c r="U1395"/>
  <c r="S1395"/>
  <c r="R1395"/>
  <c r="O1395"/>
  <c r="U1394"/>
  <c r="S1394"/>
  <c r="R1394"/>
  <c r="O1394"/>
  <c r="U1393"/>
  <c r="S1393"/>
  <c r="R1393"/>
  <c r="O1393"/>
  <c r="U1392"/>
  <c r="S1392"/>
  <c r="R1392"/>
  <c r="O1392"/>
  <c r="U1391"/>
  <c r="S1391"/>
  <c r="R1391"/>
  <c r="O1391"/>
  <c r="U1390"/>
  <c r="S1390"/>
  <c r="R1390"/>
  <c r="O1390"/>
  <c r="U1389"/>
  <c r="S1389"/>
  <c r="R1389"/>
  <c r="O1389"/>
  <c r="U1388"/>
  <c r="S1388"/>
  <c r="R1388"/>
  <c r="O1388"/>
  <c r="U1387"/>
  <c r="S1387"/>
  <c r="R1387"/>
  <c r="O1387"/>
  <c r="U1386"/>
  <c r="S1386"/>
  <c r="R1386"/>
  <c r="O1386"/>
  <c r="U1385"/>
  <c r="S1385"/>
  <c r="R1385"/>
  <c r="O1385"/>
  <c r="U1384"/>
  <c r="S1384"/>
  <c r="R1384"/>
  <c r="O1384"/>
  <c r="U1383"/>
  <c r="S1383"/>
  <c r="R1383"/>
  <c r="O1383"/>
  <c r="U1382"/>
  <c r="S1382"/>
  <c r="R1382"/>
  <c r="O1382"/>
  <c r="U1381"/>
  <c r="S1381"/>
  <c r="R1381"/>
  <c r="O1381"/>
  <c r="U1380"/>
  <c r="S1380"/>
  <c r="R1380"/>
  <c r="O1380"/>
  <c r="U1379"/>
  <c r="S1379"/>
  <c r="R1379"/>
  <c r="O1379"/>
  <c r="U1378"/>
  <c r="S1378"/>
  <c r="R1378"/>
  <c r="O1378"/>
  <c r="U1377"/>
  <c r="S1377"/>
  <c r="R1377"/>
  <c r="O1377"/>
  <c r="U1376"/>
  <c r="S1376"/>
  <c r="R1376"/>
  <c r="O1376"/>
  <c r="U1375"/>
  <c r="S1375"/>
  <c r="R1375"/>
  <c r="O1375"/>
  <c r="U1374"/>
  <c r="S1374"/>
  <c r="R1374"/>
  <c r="O1374"/>
  <c r="U1373"/>
  <c r="S1373"/>
  <c r="R1373"/>
  <c r="O1373"/>
  <c r="U1372"/>
  <c r="S1372"/>
  <c r="R1372"/>
  <c r="O1372"/>
  <c r="U1371"/>
  <c r="S1371"/>
  <c r="R1371"/>
  <c r="O1371"/>
  <c r="U1370"/>
  <c r="S1370"/>
  <c r="R1370"/>
  <c r="O1370"/>
  <c r="U1369"/>
  <c r="S1369"/>
  <c r="R1369"/>
  <c r="O1369"/>
  <c r="U1368"/>
  <c r="S1368"/>
  <c r="R1368"/>
  <c r="O1368"/>
  <c r="U1367"/>
  <c r="S1367"/>
  <c r="R1367"/>
  <c r="O1367"/>
  <c r="U1366"/>
  <c r="S1366"/>
  <c r="R1366"/>
  <c r="O1366"/>
  <c r="U1365"/>
  <c r="S1365"/>
  <c r="R1365"/>
  <c r="O1365"/>
  <c r="U1364"/>
  <c r="S1364"/>
  <c r="R1364"/>
  <c r="O1364"/>
  <c r="U1363"/>
  <c r="S1363"/>
  <c r="R1363"/>
  <c r="O1363"/>
  <c r="U1362"/>
  <c r="S1362"/>
  <c r="R1362"/>
  <c r="O1362"/>
  <c r="U1361"/>
  <c r="S1361"/>
  <c r="R1361"/>
  <c r="O1361"/>
  <c r="U1360"/>
  <c r="S1360"/>
  <c r="R1360"/>
  <c r="O1360"/>
  <c r="U1359"/>
  <c r="S1359"/>
  <c r="R1359"/>
  <c r="O1359"/>
  <c r="U1358"/>
  <c r="S1358"/>
  <c r="R1358"/>
  <c r="O1358"/>
  <c r="U1357"/>
  <c r="S1357"/>
  <c r="R1357"/>
  <c r="O1357"/>
  <c r="U1356"/>
  <c r="S1356"/>
  <c r="R1356"/>
  <c r="O1356"/>
  <c r="U1355"/>
  <c r="S1355"/>
  <c r="R1355"/>
  <c r="O1355"/>
  <c r="U1354"/>
  <c r="S1354"/>
  <c r="R1354"/>
  <c r="O1354"/>
  <c r="U1353"/>
  <c r="S1353"/>
  <c r="R1353"/>
  <c r="O1353"/>
  <c r="U1352"/>
  <c r="S1352"/>
  <c r="R1352"/>
  <c r="O1352"/>
  <c r="U1351"/>
  <c r="S1351"/>
  <c r="R1351"/>
  <c r="O1351"/>
  <c r="U1350"/>
  <c r="S1350"/>
  <c r="R1350"/>
  <c r="O1350"/>
  <c r="U1349"/>
  <c r="S1349"/>
  <c r="R1349"/>
  <c r="O1349"/>
  <c r="U1348"/>
  <c r="S1348"/>
  <c r="R1348"/>
  <c r="O1348"/>
  <c r="U1347"/>
  <c r="S1347"/>
  <c r="R1347"/>
  <c r="O1347"/>
  <c r="U1346"/>
  <c r="S1346"/>
  <c r="R1346"/>
  <c r="O1346"/>
  <c r="U1345"/>
  <c r="S1345"/>
  <c r="R1345"/>
  <c r="O1345"/>
  <c r="U1344"/>
  <c r="S1344"/>
  <c r="R1344"/>
  <c r="O1344"/>
  <c r="U1343"/>
  <c r="S1343"/>
  <c r="R1343"/>
  <c r="O1343"/>
  <c r="U1342"/>
  <c r="S1342"/>
  <c r="R1342"/>
  <c r="O1342"/>
  <c r="U1341"/>
  <c r="S1341"/>
  <c r="R1341"/>
  <c r="O1341"/>
  <c r="U1340"/>
  <c r="S1340"/>
  <c r="R1340"/>
  <c r="O1340"/>
  <c r="U1339"/>
  <c r="S1339"/>
  <c r="R1339"/>
  <c r="O1339"/>
  <c r="U1338"/>
  <c r="S1338"/>
  <c r="R1338"/>
  <c r="O1338"/>
  <c r="U1337"/>
  <c r="S1337"/>
  <c r="R1337"/>
  <c r="O1337"/>
  <c r="U1336"/>
  <c r="S1336"/>
  <c r="R1336"/>
  <c r="O1336"/>
  <c r="U1335"/>
  <c r="S1335"/>
  <c r="R1335"/>
  <c r="O1335"/>
  <c r="U1334"/>
  <c r="S1334"/>
  <c r="R1334"/>
  <c r="O1334"/>
  <c r="U1333"/>
  <c r="S1333"/>
  <c r="R1333"/>
  <c r="O1333"/>
  <c r="U1332"/>
  <c r="S1332"/>
  <c r="R1332"/>
  <c r="O1332"/>
  <c r="U1331"/>
  <c r="S1331"/>
  <c r="R1331"/>
  <c r="O1331"/>
  <c r="U1330"/>
  <c r="S1330"/>
  <c r="R1330"/>
  <c r="O1330"/>
  <c r="U1329"/>
  <c r="S1329"/>
  <c r="R1329"/>
  <c r="O1329"/>
  <c r="U1328"/>
  <c r="S1328"/>
  <c r="R1328"/>
  <c r="O1328"/>
  <c r="U1327"/>
  <c r="S1327"/>
  <c r="R1327"/>
  <c r="O1327"/>
  <c r="U1326"/>
  <c r="S1326"/>
  <c r="R1326"/>
  <c r="O1326"/>
  <c r="U1325"/>
  <c r="S1325"/>
  <c r="R1325"/>
  <c r="O1325"/>
  <c r="U1324"/>
  <c r="S1324"/>
  <c r="R1324"/>
  <c r="O1324"/>
  <c r="U1323"/>
  <c r="S1323"/>
  <c r="R1323"/>
  <c r="O1323"/>
  <c r="U1322"/>
  <c r="S1322"/>
  <c r="R1322"/>
  <c r="O1322"/>
  <c r="U1321"/>
  <c r="S1321"/>
  <c r="R1321"/>
  <c r="O1321"/>
  <c r="U1320"/>
  <c r="S1320"/>
  <c r="R1320"/>
  <c r="O1320"/>
  <c r="U1319"/>
  <c r="S1319"/>
  <c r="R1319"/>
  <c r="O1319"/>
  <c r="U1318"/>
  <c r="S1318"/>
  <c r="R1318"/>
  <c r="O1318"/>
  <c r="U1317"/>
  <c r="S1317"/>
  <c r="R1317"/>
  <c r="O1317"/>
  <c r="U1316"/>
  <c r="S1316"/>
  <c r="R1316"/>
  <c r="O1316"/>
  <c r="U1315"/>
  <c r="S1315"/>
  <c r="R1315"/>
  <c r="O1315"/>
  <c r="U1314"/>
  <c r="S1314"/>
  <c r="R1314"/>
  <c r="O1314"/>
  <c r="U1313"/>
  <c r="S1313"/>
  <c r="R1313"/>
  <c r="O1313"/>
  <c r="U1312"/>
  <c r="S1312"/>
  <c r="R1312"/>
  <c r="O1312"/>
  <c r="U1311"/>
  <c r="S1311"/>
  <c r="R1311"/>
  <c r="O1311"/>
  <c r="U1310"/>
  <c r="S1310"/>
  <c r="R1310"/>
  <c r="O1310"/>
  <c r="U1309"/>
  <c r="S1309"/>
  <c r="R1309"/>
  <c r="O1309"/>
  <c r="U1308"/>
  <c r="S1308"/>
  <c r="R1308"/>
  <c r="O1308"/>
  <c r="U1307"/>
  <c r="S1307"/>
  <c r="R1307"/>
  <c r="O1307"/>
  <c r="U1306"/>
  <c r="S1306"/>
  <c r="R1306"/>
  <c r="O1306"/>
  <c r="U1305"/>
  <c r="S1305"/>
  <c r="R1305"/>
  <c r="O1305"/>
  <c r="U1304"/>
  <c r="S1304"/>
  <c r="R1304"/>
  <c r="O1304"/>
  <c r="U1303"/>
  <c r="S1303"/>
  <c r="R1303"/>
  <c r="O1303"/>
  <c r="U1302"/>
  <c r="S1302"/>
  <c r="R1302"/>
  <c r="O1302"/>
  <c r="U1301"/>
  <c r="S1301"/>
  <c r="R1301"/>
  <c r="O1301"/>
  <c r="U1300"/>
  <c r="S1300"/>
  <c r="R1300"/>
  <c r="O1300"/>
  <c r="U1299"/>
  <c r="S1299"/>
  <c r="R1299"/>
  <c r="O1299"/>
  <c r="U1298"/>
  <c r="S1298"/>
  <c r="R1298"/>
  <c r="O1298"/>
  <c r="U1297"/>
  <c r="S1297"/>
  <c r="R1297"/>
  <c r="O1297"/>
  <c r="U1296"/>
  <c r="S1296"/>
  <c r="R1296"/>
  <c r="O1296"/>
  <c r="U1295"/>
  <c r="S1295"/>
  <c r="R1295"/>
  <c r="O1295"/>
  <c r="U1294"/>
  <c r="S1294"/>
  <c r="R1294"/>
  <c r="O1294"/>
  <c r="U1293"/>
  <c r="S1293"/>
  <c r="R1293"/>
  <c r="O1293"/>
  <c r="U1292"/>
  <c r="S1292"/>
  <c r="R1292"/>
  <c r="O1292"/>
  <c r="U1291"/>
  <c r="S1291"/>
  <c r="R1291"/>
  <c r="O1291"/>
  <c r="U1290"/>
  <c r="S1290"/>
  <c r="R1290"/>
  <c r="O1290"/>
  <c r="U1289"/>
  <c r="S1289"/>
  <c r="R1289"/>
  <c r="O1289"/>
  <c r="U1288"/>
  <c r="S1288"/>
  <c r="R1288"/>
  <c r="O1288"/>
  <c r="U1287"/>
  <c r="S1287"/>
  <c r="R1287"/>
  <c r="O1287"/>
  <c r="U1286"/>
  <c r="S1286"/>
  <c r="R1286"/>
  <c r="O1286"/>
  <c r="U1285"/>
  <c r="S1285"/>
  <c r="R1285"/>
  <c r="O1285"/>
  <c r="U1284"/>
  <c r="S1284"/>
  <c r="R1284"/>
  <c r="O1284"/>
  <c r="U1283"/>
  <c r="S1283"/>
  <c r="R1283"/>
  <c r="O1283"/>
  <c r="U1282"/>
  <c r="S1282"/>
  <c r="R1282"/>
  <c r="O1282"/>
  <c r="U1281"/>
  <c r="S1281"/>
  <c r="R1281"/>
  <c r="O1281"/>
  <c r="U1280"/>
  <c r="S1280"/>
  <c r="R1280"/>
  <c r="O1280"/>
  <c r="U1279"/>
  <c r="S1279"/>
  <c r="R1279"/>
  <c r="O1279"/>
  <c r="U1278"/>
  <c r="S1278"/>
  <c r="R1278"/>
  <c r="O1278"/>
  <c r="U1277"/>
  <c r="S1277"/>
  <c r="R1277"/>
  <c r="O1277"/>
  <c r="U1276"/>
  <c r="S1276"/>
  <c r="R1276"/>
  <c r="O1276"/>
  <c r="U1275"/>
  <c r="S1275"/>
  <c r="R1275"/>
  <c r="O1275"/>
  <c r="U1274"/>
  <c r="S1274"/>
  <c r="R1274"/>
  <c r="O1274"/>
  <c r="U1273"/>
  <c r="S1273"/>
  <c r="R1273"/>
  <c r="O1273"/>
  <c r="U1272"/>
  <c r="S1272"/>
  <c r="R1272"/>
  <c r="O1272"/>
  <c r="U1271"/>
  <c r="S1271"/>
  <c r="R1271"/>
  <c r="O1271"/>
  <c r="C1271"/>
  <c r="U1270"/>
  <c r="S1270"/>
  <c r="R1270"/>
  <c r="O1270"/>
  <c r="U1269"/>
  <c r="S1269"/>
  <c r="R1269"/>
  <c r="O1269"/>
  <c r="U1268"/>
  <c r="S1268"/>
  <c r="R1268"/>
  <c r="O1268"/>
  <c r="U1267"/>
  <c r="S1267"/>
  <c r="R1267"/>
  <c r="O1267"/>
  <c r="U1266"/>
  <c r="S1266"/>
  <c r="R1266"/>
  <c r="O1266"/>
  <c r="U1265"/>
  <c r="S1265"/>
  <c r="R1265"/>
  <c r="O1265"/>
  <c r="U1264"/>
  <c r="S1264"/>
  <c r="R1264"/>
  <c r="O1264"/>
  <c r="U1263"/>
  <c r="S1263"/>
  <c r="R1263"/>
  <c r="O1263"/>
  <c r="U1262"/>
  <c r="S1262"/>
  <c r="R1262"/>
  <c r="O1262"/>
  <c r="U1261"/>
  <c r="S1261"/>
  <c r="R1261"/>
  <c r="O1261"/>
  <c r="U1260"/>
  <c r="S1260"/>
  <c r="R1260"/>
  <c r="O1260"/>
  <c r="U1259"/>
  <c r="S1259"/>
  <c r="R1259"/>
  <c r="O1259"/>
  <c r="U1258"/>
  <c r="S1258"/>
  <c r="R1258"/>
  <c r="O1258"/>
  <c r="U1257"/>
  <c r="S1257"/>
  <c r="R1257"/>
  <c r="O1257"/>
  <c r="U1256"/>
  <c r="S1256"/>
  <c r="R1256"/>
  <c r="O1256"/>
  <c r="U1255"/>
  <c r="S1255"/>
  <c r="R1255"/>
  <c r="O1255"/>
  <c r="U1254"/>
  <c r="S1254"/>
  <c r="R1254"/>
  <c r="O1254"/>
  <c r="U1253"/>
  <c r="S1253"/>
  <c r="R1253"/>
  <c r="O1253"/>
  <c r="U1252"/>
  <c r="S1252"/>
  <c r="R1252"/>
  <c r="O1252"/>
  <c r="U1251"/>
  <c r="S1251"/>
  <c r="R1251"/>
  <c r="O1251"/>
  <c r="U1250"/>
  <c r="S1250"/>
  <c r="R1250"/>
  <c r="O1250"/>
  <c r="U1249"/>
  <c r="S1249"/>
  <c r="R1249"/>
  <c r="O1249"/>
  <c r="U1248"/>
  <c r="S1248"/>
  <c r="R1248"/>
  <c r="O1248"/>
  <c r="U1247"/>
  <c r="S1247"/>
  <c r="R1247"/>
  <c r="O1247"/>
  <c r="U1246"/>
  <c r="S1246"/>
  <c r="R1246"/>
  <c r="O1246"/>
  <c r="U1245"/>
  <c r="S1245"/>
  <c r="R1245"/>
  <c r="O1245"/>
  <c r="U1244"/>
  <c r="S1244"/>
  <c r="R1244"/>
  <c r="O1244"/>
  <c r="U1243"/>
  <c r="S1243"/>
  <c r="R1243"/>
  <c r="O1243"/>
  <c r="U1242"/>
  <c r="S1242"/>
  <c r="R1242"/>
  <c r="O1242"/>
  <c r="U1241"/>
  <c r="S1241"/>
  <c r="R1241"/>
  <c r="O1241"/>
  <c r="U1240"/>
  <c r="S1240"/>
  <c r="R1240"/>
  <c r="O1240"/>
  <c r="U1239"/>
  <c r="S1239"/>
  <c r="R1239"/>
  <c r="O1239"/>
  <c r="U1238"/>
  <c r="S1238"/>
  <c r="R1238"/>
  <c r="O1238"/>
  <c r="U1237"/>
  <c r="S1237"/>
  <c r="R1237"/>
  <c r="O1237"/>
  <c r="U1236"/>
  <c r="S1236"/>
  <c r="R1236"/>
  <c r="O1236"/>
  <c r="U1235"/>
  <c r="S1235"/>
  <c r="R1235"/>
  <c r="O1235"/>
  <c r="U1234"/>
  <c r="S1234"/>
  <c r="R1234"/>
  <c r="O1234"/>
  <c r="U1233"/>
  <c r="S1233"/>
  <c r="R1233"/>
  <c r="O1233"/>
  <c r="U1232"/>
  <c r="S1232"/>
  <c r="R1232"/>
  <c r="O1232"/>
  <c r="U1231"/>
  <c r="S1231"/>
  <c r="R1231"/>
  <c r="O1231"/>
  <c r="U1230"/>
  <c r="S1230"/>
  <c r="R1230"/>
  <c r="O1230"/>
  <c r="U1229"/>
  <c r="S1229"/>
  <c r="R1229"/>
  <c r="O1229"/>
  <c r="U1228"/>
  <c r="S1228"/>
  <c r="R1228"/>
  <c r="O1228"/>
  <c r="U1227"/>
  <c r="S1227"/>
  <c r="R1227"/>
  <c r="O1227"/>
  <c r="U1226"/>
  <c r="S1226"/>
  <c r="R1226"/>
  <c r="O1226"/>
  <c r="U1225"/>
  <c r="S1225"/>
  <c r="R1225"/>
  <c r="O1225"/>
  <c r="U1224"/>
  <c r="S1224"/>
  <c r="R1224"/>
  <c r="O1224"/>
  <c r="U1223"/>
  <c r="S1223"/>
  <c r="R1223"/>
  <c r="O1223"/>
  <c r="U1222"/>
  <c r="S1222"/>
  <c r="R1222"/>
  <c r="O1222"/>
  <c r="U1221"/>
  <c r="S1221"/>
  <c r="R1221"/>
  <c r="O1221"/>
  <c r="U1220"/>
  <c r="S1220"/>
  <c r="R1220"/>
  <c r="O1220"/>
  <c r="U1219"/>
  <c r="S1219"/>
  <c r="R1219"/>
  <c r="O1219"/>
  <c r="U1218"/>
  <c r="S1218"/>
  <c r="R1218"/>
  <c r="O1218"/>
  <c r="U1217"/>
  <c r="S1217"/>
  <c r="R1217"/>
  <c r="O1217"/>
  <c r="U1216"/>
  <c r="S1216"/>
  <c r="R1216"/>
  <c r="O1216"/>
  <c r="U1215"/>
  <c r="S1215"/>
  <c r="R1215"/>
  <c r="O1215"/>
  <c r="U1214"/>
  <c r="S1214"/>
  <c r="R1214"/>
  <c r="O1214"/>
  <c r="U1213"/>
  <c r="S1213"/>
  <c r="R1213"/>
  <c r="O1213"/>
  <c r="U1212"/>
  <c r="S1212"/>
  <c r="R1212"/>
  <c r="O1212"/>
  <c r="U1211"/>
  <c r="S1211"/>
  <c r="R1211"/>
  <c r="O1211"/>
  <c r="U1210"/>
  <c r="S1210"/>
  <c r="R1210"/>
  <c r="O1210"/>
  <c r="U1209"/>
  <c r="S1209"/>
  <c r="R1209"/>
  <c r="O1209"/>
  <c r="U1208"/>
  <c r="S1208"/>
  <c r="R1208"/>
  <c r="O1208"/>
  <c r="U1207"/>
  <c r="S1207"/>
  <c r="R1207"/>
  <c r="O1207"/>
  <c r="U1206"/>
  <c r="S1206"/>
  <c r="R1206"/>
  <c r="O1206"/>
  <c r="U1205"/>
  <c r="S1205"/>
  <c r="R1205"/>
  <c r="O1205"/>
  <c r="U1204"/>
  <c r="S1204"/>
  <c r="R1204"/>
  <c r="O1204"/>
  <c r="J1204"/>
  <c r="U1203"/>
  <c r="S1203"/>
  <c r="R1203"/>
  <c r="O1203"/>
  <c r="U1202"/>
  <c r="S1202"/>
  <c r="R1202"/>
  <c r="O1202"/>
  <c r="J1202"/>
  <c r="U1201"/>
  <c r="S1201"/>
  <c r="R1201"/>
  <c r="O1201"/>
  <c r="U1200"/>
  <c r="S1200"/>
  <c r="R1200"/>
  <c r="O1200"/>
  <c r="U1199"/>
  <c r="S1199"/>
  <c r="R1199"/>
  <c r="O1199"/>
  <c r="U1198"/>
  <c r="S1198"/>
  <c r="R1198"/>
  <c r="O1198"/>
  <c r="U1197"/>
  <c r="S1197"/>
  <c r="R1197"/>
  <c r="O1197"/>
  <c r="U1196"/>
  <c r="S1196"/>
  <c r="R1196"/>
  <c r="O1196"/>
  <c r="U1195"/>
  <c r="S1195"/>
  <c r="R1195"/>
  <c r="O1195"/>
  <c r="U1194"/>
  <c r="S1194"/>
  <c r="R1194"/>
  <c r="O1194"/>
  <c r="U1193"/>
  <c r="S1193"/>
  <c r="R1193"/>
  <c r="O1193"/>
  <c r="U1192"/>
  <c r="S1192"/>
  <c r="R1192"/>
  <c r="O1192"/>
  <c r="U1191"/>
  <c r="S1191"/>
  <c r="R1191"/>
  <c r="O1191"/>
  <c r="U1190"/>
  <c r="S1190"/>
  <c r="R1190"/>
  <c r="O1190"/>
  <c r="U1189"/>
  <c r="S1189"/>
  <c r="R1189"/>
  <c r="O1189"/>
  <c r="U1188"/>
  <c r="S1188"/>
  <c r="R1188"/>
  <c r="O1188"/>
  <c r="U1187"/>
  <c r="S1187"/>
  <c r="R1187"/>
  <c r="O1187"/>
  <c r="U1186"/>
  <c r="S1186"/>
  <c r="R1186"/>
  <c r="O1186"/>
  <c r="U1185"/>
  <c r="S1185"/>
  <c r="R1185"/>
  <c r="O1185"/>
  <c r="U1184"/>
  <c r="S1184"/>
  <c r="R1184"/>
  <c r="O1184"/>
  <c r="J1184"/>
  <c r="U1183"/>
  <c r="S1183"/>
  <c r="R1183"/>
  <c r="O1183"/>
  <c r="U1182"/>
  <c r="S1182"/>
  <c r="R1182"/>
  <c r="O1182"/>
  <c r="U1181"/>
  <c r="S1181"/>
  <c r="R1181"/>
  <c r="O1181"/>
  <c r="U1180"/>
  <c r="S1180"/>
  <c r="R1180"/>
  <c r="O1180"/>
  <c r="U1179"/>
  <c r="S1179"/>
  <c r="R1179"/>
  <c r="O1179"/>
  <c r="U1178"/>
  <c r="S1178"/>
  <c r="R1178"/>
  <c r="O1178"/>
  <c r="U1177"/>
  <c r="S1177"/>
  <c r="R1177"/>
  <c r="O1177"/>
  <c r="U1176"/>
  <c r="S1176"/>
  <c r="R1176"/>
  <c r="O1176"/>
  <c r="U1175"/>
  <c r="S1175"/>
  <c r="R1175"/>
  <c r="O1175"/>
  <c r="U1174"/>
  <c r="S1174"/>
  <c r="R1174"/>
  <c r="O1174"/>
  <c r="U1173"/>
  <c r="S1173"/>
  <c r="R1173"/>
  <c r="O1173"/>
  <c r="U1172"/>
  <c r="S1172"/>
  <c r="R1172"/>
  <c r="O1172"/>
  <c r="U1171"/>
  <c r="S1171"/>
  <c r="R1171"/>
  <c r="O1171"/>
  <c r="U1170"/>
  <c r="S1170"/>
  <c r="R1170"/>
  <c r="O1170"/>
  <c r="U1169"/>
  <c r="S1169"/>
  <c r="R1169"/>
  <c r="O1169"/>
  <c r="U1168"/>
  <c r="S1168"/>
  <c r="R1168"/>
  <c r="O1168"/>
  <c r="U1167"/>
  <c r="S1167"/>
  <c r="R1167"/>
  <c r="O1167"/>
  <c r="U1166"/>
  <c r="S1166"/>
  <c r="R1166"/>
  <c r="O1166"/>
  <c r="U1165"/>
  <c r="S1165"/>
  <c r="R1165"/>
  <c r="O1165"/>
  <c r="U1164"/>
  <c r="S1164"/>
  <c r="R1164"/>
  <c r="O1164"/>
  <c r="U1163"/>
  <c r="S1163"/>
  <c r="R1163"/>
  <c r="O1163"/>
  <c r="U1162"/>
  <c r="S1162"/>
  <c r="R1162"/>
  <c r="O1162"/>
  <c r="U1161"/>
  <c r="S1161"/>
  <c r="R1161"/>
  <c r="O1161"/>
  <c r="U1160"/>
  <c r="S1160"/>
  <c r="R1160"/>
  <c r="O1160"/>
  <c r="U1159"/>
  <c r="S1159"/>
  <c r="R1159"/>
  <c r="O1159"/>
  <c r="U1158"/>
  <c r="S1158"/>
  <c r="R1158"/>
  <c r="O1158"/>
  <c r="U1157"/>
  <c r="S1157"/>
  <c r="R1157"/>
  <c r="O1157"/>
  <c r="U1156"/>
  <c r="S1156"/>
  <c r="R1156"/>
  <c r="O1156"/>
  <c r="U1155"/>
  <c r="S1155"/>
  <c r="R1155"/>
  <c r="O1155"/>
  <c r="U1154"/>
  <c r="S1154"/>
  <c r="R1154"/>
  <c r="O1154"/>
  <c r="U1153"/>
  <c r="S1153"/>
  <c r="R1153"/>
  <c r="O1153"/>
  <c r="U1152"/>
  <c r="S1152"/>
  <c r="R1152"/>
  <c r="O1152"/>
  <c r="U1151"/>
  <c r="S1151"/>
  <c r="R1151"/>
  <c r="O1151"/>
  <c r="U1150"/>
  <c r="S1150"/>
  <c r="R1150"/>
  <c r="O1150"/>
  <c r="U1149"/>
  <c r="S1149"/>
  <c r="R1149"/>
  <c r="O1149"/>
  <c r="U1148"/>
  <c r="S1148"/>
  <c r="R1148"/>
  <c r="O1148"/>
  <c r="U1147"/>
  <c r="S1147"/>
  <c r="R1147"/>
  <c r="O1147"/>
  <c r="U1146"/>
  <c r="S1146"/>
  <c r="R1146"/>
  <c r="O1146"/>
  <c r="U1145"/>
  <c r="S1145"/>
  <c r="R1145"/>
  <c r="O1145"/>
  <c r="U1144"/>
  <c r="S1144"/>
  <c r="R1144"/>
  <c r="O1144"/>
  <c r="U1143"/>
  <c r="S1143"/>
  <c r="R1143"/>
  <c r="O1143"/>
  <c r="U1142"/>
  <c r="S1142"/>
  <c r="R1142"/>
  <c r="O1142"/>
  <c r="U1141"/>
  <c r="S1141"/>
  <c r="R1141"/>
  <c r="O1141"/>
  <c r="U1140"/>
  <c r="S1140"/>
  <c r="R1140"/>
  <c r="O1140"/>
  <c r="U1139"/>
  <c r="S1139"/>
  <c r="R1139"/>
  <c r="O1139"/>
  <c r="U1138"/>
  <c r="S1138"/>
  <c r="R1138"/>
  <c r="O1138"/>
  <c r="U1137"/>
  <c r="S1137"/>
  <c r="R1137"/>
  <c r="O1137"/>
  <c r="U1136"/>
  <c r="S1136"/>
  <c r="R1136"/>
  <c r="O1136"/>
  <c r="U1135"/>
  <c r="S1135"/>
  <c r="R1135"/>
  <c r="O1135"/>
  <c r="U1134"/>
  <c r="S1134"/>
  <c r="R1134"/>
  <c r="O1134"/>
  <c r="U1133"/>
  <c r="S1133"/>
  <c r="R1133"/>
  <c r="O1133"/>
  <c r="U1132"/>
  <c r="S1132"/>
  <c r="R1132"/>
  <c r="O1132"/>
  <c r="U1131"/>
  <c r="S1131"/>
  <c r="R1131"/>
  <c r="O1131"/>
  <c r="U1130"/>
  <c r="S1130"/>
  <c r="R1130"/>
  <c r="O1130"/>
  <c r="U1129"/>
  <c r="S1129"/>
  <c r="R1129"/>
  <c r="O1129"/>
  <c r="U1128"/>
  <c r="S1128"/>
  <c r="R1128"/>
  <c r="O1128"/>
  <c r="U1127"/>
  <c r="S1127"/>
  <c r="R1127"/>
  <c r="O1127"/>
  <c r="U1126"/>
  <c r="S1126"/>
  <c r="R1126"/>
  <c r="O1126"/>
  <c r="U1125"/>
  <c r="S1125"/>
  <c r="R1125"/>
  <c r="O1125"/>
  <c r="U1124"/>
  <c r="S1124"/>
  <c r="R1124"/>
  <c r="O1124"/>
  <c r="U1123"/>
  <c r="S1123"/>
  <c r="R1123"/>
  <c r="O1123"/>
  <c r="U1122"/>
  <c r="S1122"/>
  <c r="R1122"/>
  <c r="O1122"/>
  <c r="U1121"/>
  <c r="S1121"/>
  <c r="R1121"/>
  <c r="O1121"/>
  <c r="U1120"/>
  <c r="S1120"/>
  <c r="R1120"/>
  <c r="O1120"/>
  <c r="U1119"/>
  <c r="S1119"/>
  <c r="R1119"/>
  <c r="O1119"/>
  <c r="U1118"/>
  <c r="S1118"/>
  <c r="R1118"/>
  <c r="O1118"/>
  <c r="U1117"/>
  <c r="S1117"/>
  <c r="R1117"/>
  <c r="O1117"/>
  <c r="U1116"/>
  <c r="S1116"/>
  <c r="R1116"/>
  <c r="O1116"/>
  <c r="U1115"/>
  <c r="S1115"/>
  <c r="R1115"/>
  <c r="O1115"/>
  <c r="U1114"/>
  <c r="S1114"/>
  <c r="R1114"/>
  <c r="O1114"/>
  <c r="U1113"/>
  <c r="S1113"/>
  <c r="R1113"/>
  <c r="O1113"/>
  <c r="U1112"/>
  <c r="S1112"/>
  <c r="R1112"/>
  <c r="O1112"/>
  <c r="U1111"/>
  <c r="S1111"/>
  <c r="R1111"/>
  <c r="O1111"/>
  <c r="U1110"/>
  <c r="S1110"/>
  <c r="R1110"/>
  <c r="O1110"/>
  <c r="U1109"/>
  <c r="S1109"/>
  <c r="R1109"/>
  <c r="O1109"/>
  <c r="U1108"/>
  <c r="S1108"/>
  <c r="R1108"/>
  <c r="O1108"/>
  <c r="U1107"/>
  <c r="S1107"/>
  <c r="R1107"/>
  <c r="O1107"/>
  <c r="U1106"/>
  <c r="S1106"/>
  <c r="R1106"/>
  <c r="O1106"/>
  <c r="U1105"/>
  <c r="S1105"/>
  <c r="R1105"/>
  <c r="O1105"/>
  <c r="U1104"/>
  <c r="S1104"/>
  <c r="R1104"/>
  <c r="O1104"/>
  <c r="U1103"/>
  <c r="S1103"/>
  <c r="R1103"/>
  <c r="O1103"/>
  <c r="U1102"/>
  <c r="S1102"/>
  <c r="R1102"/>
  <c r="O1102"/>
  <c r="U1101"/>
  <c r="S1101"/>
  <c r="R1101"/>
  <c r="O1101"/>
  <c r="U1100"/>
  <c r="S1100"/>
  <c r="R1100"/>
  <c r="O1100"/>
  <c r="U1099"/>
  <c r="S1099"/>
  <c r="R1099"/>
  <c r="O1099"/>
  <c r="U1098"/>
  <c r="S1098"/>
  <c r="R1098"/>
  <c r="O1098"/>
  <c r="U1097"/>
  <c r="S1097"/>
  <c r="R1097"/>
  <c r="O1097"/>
  <c r="U1096"/>
  <c r="S1096"/>
  <c r="R1096"/>
  <c r="O1096"/>
  <c r="U1095"/>
  <c r="S1095"/>
  <c r="R1095"/>
  <c r="O1095"/>
  <c r="U1094"/>
  <c r="S1094"/>
  <c r="R1094"/>
  <c r="O1094"/>
  <c r="U1093"/>
  <c r="S1093"/>
  <c r="R1093"/>
  <c r="O1093"/>
  <c r="U1092"/>
  <c r="S1092"/>
  <c r="R1092"/>
  <c r="O1092"/>
  <c r="U1091"/>
  <c r="S1091"/>
  <c r="R1091"/>
  <c r="O1091"/>
  <c r="U1090"/>
  <c r="S1090"/>
  <c r="R1090"/>
  <c r="O1090"/>
  <c r="U1089"/>
  <c r="S1089"/>
  <c r="R1089"/>
  <c r="O1089"/>
  <c r="U1088"/>
  <c r="S1088"/>
  <c r="R1088"/>
  <c r="O1088"/>
  <c r="U1087"/>
  <c r="S1087"/>
  <c r="R1087"/>
  <c r="O1087"/>
  <c r="U1086"/>
  <c r="S1086"/>
  <c r="R1086"/>
  <c r="O1086"/>
  <c r="U1085"/>
  <c r="S1085"/>
  <c r="R1085"/>
  <c r="O1085"/>
  <c r="U1084"/>
  <c r="S1084"/>
  <c r="R1084"/>
  <c r="O1084"/>
  <c r="U1083"/>
  <c r="S1083"/>
  <c r="R1083"/>
  <c r="O1083"/>
  <c r="U1082"/>
  <c r="S1082"/>
  <c r="R1082"/>
  <c r="O1082"/>
  <c r="U1081"/>
  <c r="S1081"/>
  <c r="R1081"/>
  <c r="O1081"/>
  <c r="U1080"/>
  <c r="S1080"/>
  <c r="R1080"/>
  <c r="O1080"/>
  <c r="U1079"/>
  <c r="S1079"/>
  <c r="R1079"/>
  <c r="O1079"/>
  <c r="U1078"/>
  <c r="S1078"/>
  <c r="R1078"/>
  <c r="O1078"/>
  <c r="U1077"/>
  <c r="S1077"/>
  <c r="R1077"/>
  <c r="O1077"/>
  <c r="U1076"/>
  <c r="S1076"/>
  <c r="R1076"/>
  <c r="O1076"/>
  <c r="U1075"/>
  <c r="S1075"/>
  <c r="R1075"/>
  <c r="O1075"/>
  <c r="U1074"/>
  <c r="S1074"/>
  <c r="R1074"/>
  <c r="O1074"/>
  <c r="U1073"/>
  <c r="S1073"/>
  <c r="R1073"/>
  <c r="O1073"/>
  <c r="U1072"/>
  <c r="S1072"/>
  <c r="R1072"/>
  <c r="O1072"/>
  <c r="U1071"/>
  <c r="S1071"/>
  <c r="R1071"/>
  <c r="O1071"/>
  <c r="U1070"/>
  <c r="S1070"/>
  <c r="R1070"/>
  <c r="O1070"/>
  <c r="U1069"/>
  <c r="S1069"/>
  <c r="R1069"/>
  <c r="O1069"/>
  <c r="U1068"/>
  <c r="S1068"/>
  <c r="R1068"/>
  <c r="O1068"/>
  <c r="U1067"/>
  <c r="S1067"/>
  <c r="R1067"/>
  <c r="O1067"/>
  <c r="U1066"/>
  <c r="S1066"/>
  <c r="R1066"/>
  <c r="O1066"/>
  <c r="U1065"/>
  <c r="S1065"/>
  <c r="R1065"/>
  <c r="O1065"/>
  <c r="U1064"/>
  <c r="S1064"/>
  <c r="R1064"/>
  <c r="O1064"/>
  <c r="U1063"/>
  <c r="S1063"/>
  <c r="R1063"/>
  <c r="O1063"/>
  <c r="U1062"/>
  <c r="S1062"/>
  <c r="R1062"/>
  <c r="O1062"/>
  <c r="U1061"/>
  <c r="S1061"/>
  <c r="R1061"/>
  <c r="O1061"/>
  <c r="U1060"/>
  <c r="S1060"/>
  <c r="R1060"/>
  <c r="O1060"/>
  <c r="U1059"/>
  <c r="S1059"/>
  <c r="R1059"/>
  <c r="O1059"/>
  <c r="U1058"/>
  <c r="S1058"/>
  <c r="R1058"/>
  <c r="O1058"/>
  <c r="U1057"/>
  <c r="S1057"/>
  <c r="R1057"/>
  <c r="O1057"/>
  <c r="U1056"/>
  <c r="S1056"/>
  <c r="R1056"/>
  <c r="O1056"/>
  <c r="U1055"/>
  <c r="S1055"/>
  <c r="R1055"/>
  <c r="O1055"/>
  <c r="U1054"/>
  <c r="S1054"/>
  <c r="R1054"/>
  <c r="O1054"/>
  <c r="U1053"/>
  <c r="S1053"/>
  <c r="R1053"/>
  <c r="O1053"/>
  <c r="U1052"/>
  <c r="S1052"/>
  <c r="R1052"/>
  <c r="O1052"/>
  <c r="U1051"/>
  <c r="S1051"/>
  <c r="R1051"/>
  <c r="O1051"/>
  <c r="U1050"/>
  <c r="S1050"/>
  <c r="R1050"/>
  <c r="O1050"/>
  <c r="U1049"/>
  <c r="S1049"/>
  <c r="R1049"/>
  <c r="O1049"/>
  <c r="U1048"/>
  <c r="S1048"/>
  <c r="R1048"/>
  <c r="O1048"/>
  <c r="U1047"/>
  <c r="S1047"/>
  <c r="R1047"/>
  <c r="O1047"/>
  <c r="U1046"/>
  <c r="S1046"/>
  <c r="R1046"/>
  <c r="O1046"/>
  <c r="U1045"/>
  <c r="S1045"/>
  <c r="R1045"/>
  <c r="O1045"/>
  <c r="U1044"/>
  <c r="S1044"/>
  <c r="R1044"/>
  <c r="O1044"/>
  <c r="U1043"/>
  <c r="S1043"/>
  <c r="R1043"/>
  <c r="O1043"/>
  <c r="U1042"/>
  <c r="S1042"/>
  <c r="R1042"/>
  <c r="O1042"/>
  <c r="U1041"/>
  <c r="S1041"/>
  <c r="R1041"/>
  <c r="O1041"/>
  <c r="U1040"/>
  <c r="S1040"/>
  <c r="R1040"/>
  <c r="O1040"/>
  <c r="U1039"/>
  <c r="S1039"/>
  <c r="R1039"/>
  <c r="O1039"/>
  <c r="U1038"/>
  <c r="S1038"/>
  <c r="R1038"/>
  <c r="O1038"/>
  <c r="U1037"/>
  <c r="S1037"/>
  <c r="R1037"/>
  <c r="O1037"/>
  <c r="U1036"/>
  <c r="S1036"/>
  <c r="R1036"/>
  <c r="O1036"/>
  <c r="U1035"/>
  <c r="S1035"/>
  <c r="R1035"/>
  <c r="O1035"/>
  <c r="U1034"/>
  <c r="S1034"/>
  <c r="R1034"/>
  <c r="O1034"/>
  <c r="U1033"/>
  <c r="S1033"/>
  <c r="R1033"/>
  <c r="O1033"/>
  <c r="U1032"/>
  <c r="S1032"/>
  <c r="R1032"/>
  <c r="O1032"/>
  <c r="U1031"/>
  <c r="S1031"/>
  <c r="R1031"/>
  <c r="O1031"/>
  <c r="U1030"/>
  <c r="S1030"/>
  <c r="R1030"/>
  <c r="O1030"/>
  <c r="U1029"/>
  <c r="S1029"/>
  <c r="R1029"/>
  <c r="O1029"/>
  <c r="U1028"/>
  <c r="S1028"/>
  <c r="R1028"/>
  <c r="O1028"/>
  <c r="U1027"/>
  <c r="S1027"/>
  <c r="R1027"/>
  <c r="O1027"/>
  <c r="U1026"/>
  <c r="S1026"/>
  <c r="R1026"/>
  <c r="O1026"/>
  <c r="U1025"/>
  <c r="S1025"/>
  <c r="R1025"/>
  <c r="O1025"/>
  <c r="U1024"/>
  <c r="S1024"/>
  <c r="R1024"/>
  <c r="O1024"/>
  <c r="U1023"/>
  <c r="S1023"/>
  <c r="R1023"/>
  <c r="O1023"/>
  <c r="U1022"/>
  <c r="S1022"/>
  <c r="R1022"/>
  <c r="O1022"/>
  <c r="U1021"/>
  <c r="S1021"/>
  <c r="R1021"/>
  <c r="O1021"/>
  <c r="U1020"/>
  <c r="S1020"/>
  <c r="R1020"/>
  <c r="O1020"/>
  <c r="U1019"/>
  <c r="S1019"/>
  <c r="R1019"/>
  <c r="O1019"/>
  <c r="U1018"/>
  <c r="S1018"/>
  <c r="R1018"/>
  <c r="O1018"/>
  <c r="U1017"/>
  <c r="S1017"/>
  <c r="R1017"/>
  <c r="O1017"/>
  <c r="U1016"/>
  <c r="S1016"/>
  <c r="R1016"/>
  <c r="O1016"/>
  <c r="U1015"/>
  <c r="S1015"/>
  <c r="R1015"/>
  <c r="O1015"/>
  <c r="U1014"/>
  <c r="S1014"/>
  <c r="R1014"/>
  <c r="O1014"/>
  <c r="U1013"/>
  <c r="S1013"/>
  <c r="R1013"/>
  <c r="O1013"/>
  <c r="U1012"/>
  <c r="S1012"/>
  <c r="R1012"/>
  <c r="O1012"/>
  <c r="U1011"/>
  <c r="S1011"/>
  <c r="R1011"/>
  <c r="O1011"/>
  <c r="U1010"/>
  <c r="S1010"/>
  <c r="R1010"/>
  <c r="O1010"/>
  <c r="U1009"/>
  <c r="S1009"/>
  <c r="R1009"/>
  <c r="O1009"/>
  <c r="U1008"/>
  <c r="S1008"/>
  <c r="R1008"/>
  <c r="O1008"/>
  <c r="U1007"/>
  <c r="S1007"/>
  <c r="R1007"/>
  <c r="O1007"/>
  <c r="U1006"/>
  <c r="S1006"/>
  <c r="R1006"/>
  <c r="O1006"/>
  <c r="U1005"/>
  <c r="S1005"/>
  <c r="R1005"/>
  <c r="O1005"/>
  <c r="U1004"/>
  <c r="S1004"/>
  <c r="R1004"/>
  <c r="O1004"/>
  <c r="U1003"/>
  <c r="S1003"/>
  <c r="R1003"/>
  <c r="O1003"/>
  <c r="U1002"/>
  <c r="S1002"/>
  <c r="R1002"/>
  <c r="O1002"/>
  <c r="U1001"/>
  <c r="S1001"/>
  <c r="R1001"/>
  <c r="O1001"/>
  <c r="U1000"/>
  <c r="S1000"/>
  <c r="R1000"/>
  <c r="O1000"/>
  <c r="U999"/>
  <c r="S999"/>
  <c r="R999"/>
  <c r="O999"/>
  <c r="U998"/>
  <c r="S998"/>
  <c r="R998"/>
  <c r="O998"/>
  <c r="U997"/>
  <c r="S997"/>
  <c r="R997"/>
  <c r="O997"/>
  <c r="U996"/>
  <c r="S996"/>
  <c r="R996"/>
  <c r="O996"/>
  <c r="U995"/>
  <c r="S995"/>
  <c r="R995"/>
  <c r="O995"/>
  <c r="U994"/>
  <c r="S994"/>
  <c r="R994"/>
  <c r="O994"/>
  <c r="U993"/>
  <c r="S993"/>
  <c r="R993"/>
  <c r="O993"/>
  <c r="U992"/>
  <c r="S992"/>
  <c r="R992"/>
  <c r="O992"/>
  <c r="U991"/>
  <c r="S991"/>
  <c r="R991"/>
  <c r="O991"/>
  <c r="U990"/>
  <c r="S990"/>
  <c r="R990"/>
  <c r="O990"/>
  <c r="U989"/>
  <c r="S989"/>
  <c r="R989"/>
  <c r="O989"/>
  <c r="U988"/>
  <c r="S988"/>
  <c r="R988"/>
  <c r="O988"/>
  <c r="U987"/>
  <c r="S987"/>
  <c r="R987"/>
  <c r="O987"/>
  <c r="U986"/>
  <c r="S986"/>
  <c r="R986"/>
  <c r="O986"/>
  <c r="U985"/>
  <c r="S985"/>
  <c r="R985"/>
  <c r="O985"/>
  <c r="U984"/>
  <c r="S984"/>
  <c r="R984"/>
  <c r="O984"/>
  <c r="U983"/>
  <c r="S983"/>
  <c r="R983"/>
  <c r="O983"/>
  <c r="U982"/>
  <c r="S982"/>
  <c r="R982"/>
  <c r="O982"/>
  <c r="U981"/>
  <c r="S981"/>
  <c r="R981"/>
  <c r="O981"/>
  <c r="U980"/>
  <c r="S980"/>
  <c r="R980"/>
  <c r="O980"/>
  <c r="U979"/>
  <c r="S979"/>
  <c r="R979"/>
  <c r="O979"/>
  <c r="U978"/>
  <c r="S978"/>
  <c r="R978"/>
  <c r="O978"/>
  <c r="U977"/>
  <c r="S977"/>
  <c r="R977"/>
  <c r="O977"/>
  <c r="U976"/>
  <c r="S976"/>
  <c r="R976"/>
  <c r="O976"/>
  <c r="U975"/>
  <c r="S975"/>
  <c r="R975"/>
  <c r="O975"/>
  <c r="U974"/>
  <c r="S974"/>
  <c r="R974"/>
  <c r="O974"/>
  <c r="U973"/>
  <c r="S973"/>
  <c r="R973"/>
  <c r="O973"/>
  <c r="U972"/>
  <c r="S972"/>
  <c r="R972"/>
  <c r="O972"/>
  <c r="U971"/>
  <c r="S971"/>
  <c r="R971"/>
  <c r="O971"/>
  <c r="U970"/>
  <c r="S970"/>
  <c r="R970"/>
  <c r="O970"/>
  <c r="U969"/>
  <c r="S969"/>
  <c r="R969"/>
  <c r="O969"/>
  <c r="U968"/>
  <c r="S968"/>
  <c r="R968"/>
  <c r="O968"/>
  <c r="U967"/>
  <c r="S967"/>
  <c r="R967"/>
  <c r="O967"/>
  <c r="U966"/>
  <c r="S966"/>
  <c r="R966"/>
  <c r="O966"/>
  <c r="U965"/>
  <c r="S965"/>
  <c r="R965"/>
  <c r="O965"/>
  <c r="U964"/>
  <c r="S964"/>
  <c r="R964"/>
  <c r="O964"/>
  <c r="U963"/>
  <c r="S963"/>
  <c r="R963"/>
  <c r="O963"/>
  <c r="U962"/>
  <c r="S962"/>
  <c r="R962"/>
  <c r="O962"/>
  <c r="U961"/>
  <c r="S961"/>
  <c r="R961"/>
  <c r="O961"/>
  <c r="U960"/>
  <c r="S960"/>
  <c r="R960"/>
  <c r="O960"/>
  <c r="U959"/>
  <c r="S959"/>
  <c r="R959"/>
  <c r="O959"/>
  <c r="U958"/>
  <c r="S958"/>
  <c r="R958"/>
  <c r="O958"/>
  <c r="U957"/>
  <c r="S957"/>
  <c r="R957"/>
  <c r="O957"/>
  <c r="U956"/>
  <c r="S956"/>
  <c r="R956"/>
  <c r="O956"/>
  <c r="U955"/>
  <c r="S955"/>
  <c r="R955"/>
  <c r="O955"/>
  <c r="U954"/>
  <c r="S954"/>
  <c r="R954"/>
  <c r="O954"/>
  <c r="U953"/>
  <c r="S953"/>
  <c r="R953"/>
  <c r="O953"/>
  <c r="U952"/>
  <c r="S952"/>
  <c r="R952"/>
  <c r="O952"/>
  <c r="U951"/>
  <c r="S951"/>
  <c r="R951"/>
  <c r="O951"/>
  <c r="U950"/>
  <c r="S950"/>
  <c r="R950"/>
  <c r="O950"/>
  <c r="U949"/>
  <c r="S949"/>
  <c r="R949"/>
  <c r="O949"/>
  <c r="U948"/>
  <c r="S948"/>
  <c r="R948"/>
  <c r="O948"/>
  <c r="U947"/>
  <c r="S947"/>
  <c r="R947"/>
  <c r="O947"/>
  <c r="U946"/>
  <c r="S946"/>
  <c r="R946"/>
  <c r="O946"/>
  <c r="U945"/>
  <c r="S945"/>
  <c r="R945"/>
  <c r="O945"/>
  <c r="U944"/>
  <c r="S944"/>
  <c r="R944"/>
  <c r="O944"/>
  <c r="U943"/>
  <c r="S943"/>
  <c r="R943"/>
  <c r="O943"/>
  <c r="U942"/>
  <c r="S942"/>
  <c r="R942"/>
  <c r="O942"/>
  <c r="U941"/>
  <c r="S941"/>
  <c r="R941"/>
  <c r="O941"/>
  <c r="U940"/>
  <c r="S940"/>
  <c r="R940"/>
  <c r="O940"/>
  <c r="U939"/>
  <c r="S939"/>
  <c r="R939"/>
  <c r="O939"/>
  <c r="U938"/>
  <c r="S938"/>
  <c r="R938"/>
  <c r="O938"/>
  <c r="U937"/>
  <c r="S937"/>
  <c r="R937"/>
  <c r="O937"/>
  <c r="U936"/>
  <c r="S936"/>
  <c r="R936"/>
  <c r="O936"/>
  <c r="U935"/>
  <c r="S935"/>
  <c r="R935"/>
  <c r="O935"/>
  <c r="U934"/>
  <c r="S934"/>
  <c r="R934"/>
  <c r="O934"/>
  <c r="U933"/>
  <c r="S933"/>
  <c r="R933"/>
  <c r="O933"/>
  <c r="U932"/>
  <c r="S932"/>
  <c r="R932"/>
  <c r="O932"/>
  <c r="U931"/>
  <c r="S931"/>
  <c r="R931"/>
  <c r="O931"/>
  <c r="U930"/>
  <c r="S930"/>
  <c r="R930"/>
  <c r="O930"/>
  <c r="U929"/>
  <c r="S929"/>
  <c r="R929"/>
  <c r="O929"/>
  <c r="U928"/>
  <c r="S928"/>
  <c r="R928"/>
  <c r="O928"/>
  <c r="U927"/>
  <c r="S927"/>
  <c r="R927"/>
  <c r="O927"/>
  <c r="U926"/>
  <c r="S926"/>
  <c r="R926"/>
  <c r="O926"/>
  <c r="U925"/>
  <c r="T925"/>
  <c r="S925"/>
  <c r="R925"/>
  <c r="O925"/>
  <c r="U924"/>
  <c r="S924"/>
  <c r="R924"/>
  <c r="O924"/>
  <c r="U923"/>
  <c r="S923"/>
  <c r="R923"/>
  <c r="O923"/>
  <c r="U922"/>
  <c r="S922"/>
  <c r="R922"/>
  <c r="O922"/>
  <c r="U921"/>
  <c r="S921"/>
  <c r="R921"/>
  <c r="O921"/>
  <c r="U920"/>
  <c r="S920"/>
  <c r="R920"/>
  <c r="O920"/>
  <c r="U919"/>
  <c r="S919"/>
  <c r="R919"/>
  <c r="O919"/>
  <c r="U918"/>
  <c r="S918"/>
  <c r="R918"/>
  <c r="O918"/>
  <c r="U917"/>
  <c r="S917"/>
  <c r="R917"/>
  <c r="O917"/>
  <c r="U916"/>
  <c r="S916"/>
  <c r="R916"/>
  <c r="O916"/>
  <c r="U915"/>
  <c r="S915"/>
  <c r="R915"/>
  <c r="O915"/>
  <c r="U914"/>
  <c r="S914"/>
  <c r="R914"/>
  <c r="O914"/>
  <c r="U913"/>
  <c r="S913"/>
  <c r="R913"/>
  <c r="O913"/>
  <c r="U912"/>
  <c r="S912"/>
  <c r="R912"/>
  <c r="O912"/>
  <c r="U911"/>
  <c r="S911"/>
  <c r="R911"/>
  <c r="O911"/>
  <c r="U910"/>
  <c r="S910"/>
  <c r="R910"/>
  <c r="O910"/>
  <c r="U909"/>
  <c r="S909"/>
  <c r="R909"/>
  <c r="O909"/>
  <c r="U908"/>
  <c r="T908"/>
  <c r="S908"/>
  <c r="R908"/>
  <c r="O908"/>
  <c r="U907"/>
  <c r="T907"/>
  <c r="S907"/>
  <c r="R907"/>
  <c r="O907"/>
  <c r="U906"/>
  <c r="S906"/>
  <c r="R906"/>
  <c r="O906"/>
  <c r="U905"/>
  <c r="S905"/>
  <c r="R905"/>
  <c r="O905"/>
  <c r="U904"/>
  <c r="S904"/>
  <c r="R904"/>
  <c r="O904"/>
  <c r="U903"/>
  <c r="S903"/>
  <c r="R903"/>
  <c r="O903"/>
  <c r="U902"/>
  <c r="S902"/>
  <c r="R902"/>
  <c r="O902"/>
  <c r="U901"/>
  <c r="S901"/>
  <c r="R901"/>
  <c r="O901"/>
  <c r="U900"/>
  <c r="S900"/>
  <c r="R900"/>
  <c r="O900"/>
  <c r="U899"/>
  <c r="S899"/>
  <c r="R899"/>
  <c r="O899"/>
  <c r="U898"/>
  <c r="S898"/>
  <c r="R898"/>
  <c r="O898"/>
  <c r="U897"/>
  <c r="S897"/>
  <c r="R897"/>
  <c r="O897"/>
  <c r="U896"/>
  <c r="S896"/>
  <c r="R896"/>
  <c r="O896"/>
  <c r="U895"/>
  <c r="S895"/>
  <c r="R895"/>
  <c r="O895"/>
  <c r="U894"/>
  <c r="S894"/>
  <c r="R894"/>
  <c r="O894"/>
  <c r="U893"/>
  <c r="S893"/>
  <c r="R893"/>
  <c r="O893"/>
  <c r="U892"/>
  <c r="S892"/>
  <c r="R892"/>
  <c r="O892"/>
  <c r="U891"/>
  <c r="S891"/>
  <c r="R891"/>
  <c r="O891"/>
  <c r="U890"/>
  <c r="S890"/>
  <c r="R890"/>
  <c r="O890"/>
  <c r="U889"/>
  <c r="S889"/>
  <c r="R889"/>
  <c r="O889"/>
  <c r="U888"/>
  <c r="S888"/>
  <c r="R888"/>
  <c r="O888"/>
  <c r="U887"/>
  <c r="S887"/>
  <c r="R887"/>
  <c r="O887"/>
  <c r="U886"/>
  <c r="S886"/>
  <c r="R886"/>
  <c r="O886"/>
  <c r="U885"/>
  <c r="S885"/>
  <c r="R885"/>
  <c r="O885"/>
  <c r="U884"/>
  <c r="S884"/>
  <c r="R884"/>
  <c r="O884"/>
  <c r="U883"/>
  <c r="S883"/>
  <c r="R883"/>
  <c r="O883"/>
  <c r="U882"/>
  <c r="S882"/>
  <c r="R882"/>
  <c r="O882"/>
  <c r="U881"/>
  <c r="S881"/>
  <c r="R881"/>
  <c r="O881"/>
  <c r="U880"/>
  <c r="S880"/>
  <c r="R880"/>
  <c r="O880"/>
  <c r="U879"/>
  <c r="S879"/>
  <c r="R879"/>
  <c r="O879"/>
  <c r="U878"/>
  <c r="S878"/>
  <c r="R878"/>
  <c r="O878"/>
  <c r="U877"/>
  <c r="S877"/>
  <c r="R877"/>
  <c r="O877"/>
  <c r="U876"/>
  <c r="S876"/>
  <c r="R876"/>
  <c r="O876"/>
  <c r="U875"/>
  <c r="S875"/>
  <c r="R875"/>
  <c r="O875"/>
  <c r="U874"/>
  <c r="S874"/>
  <c r="R874"/>
  <c r="O874"/>
  <c r="U873"/>
  <c r="S873"/>
  <c r="R873"/>
  <c r="O873"/>
  <c r="U872"/>
  <c r="S872"/>
  <c r="R872"/>
  <c r="O872"/>
  <c r="U871"/>
  <c r="S871"/>
  <c r="R871"/>
  <c r="O871"/>
  <c r="U870"/>
  <c r="S870"/>
  <c r="R870"/>
  <c r="O870"/>
  <c r="U869"/>
  <c r="S869"/>
  <c r="R869"/>
  <c r="O869"/>
  <c r="U868"/>
  <c r="S868"/>
  <c r="R868"/>
  <c r="O868"/>
  <c r="U867"/>
  <c r="S867"/>
  <c r="R867"/>
  <c r="O867"/>
  <c r="U866"/>
  <c r="S866"/>
  <c r="R866"/>
  <c r="O866"/>
  <c r="U865"/>
  <c r="S865"/>
  <c r="R865"/>
  <c r="O865"/>
  <c r="U864"/>
  <c r="S864"/>
  <c r="R864"/>
  <c r="O864"/>
  <c r="U863"/>
  <c r="S863"/>
  <c r="R863"/>
  <c r="O863"/>
  <c r="U862"/>
  <c r="S862"/>
  <c r="R862"/>
  <c r="O862"/>
  <c r="U861"/>
  <c r="S861"/>
  <c r="R861"/>
  <c r="O861"/>
  <c r="U860"/>
  <c r="S860"/>
  <c r="R860"/>
  <c r="O860"/>
  <c r="U859"/>
  <c r="S859"/>
  <c r="R859"/>
  <c r="O859"/>
  <c r="U858"/>
  <c r="S858"/>
  <c r="R858"/>
  <c r="O858"/>
  <c r="U857"/>
  <c r="S857"/>
  <c r="R857"/>
  <c r="O857"/>
  <c r="U856"/>
  <c r="S856"/>
  <c r="R856"/>
  <c r="O856"/>
  <c r="U855"/>
  <c r="S855"/>
  <c r="R855"/>
  <c r="O855"/>
  <c r="U854"/>
  <c r="S854"/>
  <c r="R854"/>
  <c r="O854"/>
  <c r="U853"/>
  <c r="S853"/>
  <c r="R853"/>
  <c r="O853"/>
  <c r="U852"/>
  <c r="S852"/>
  <c r="R852"/>
  <c r="O852"/>
  <c r="U851"/>
  <c r="S851"/>
  <c r="R851"/>
  <c r="O851"/>
  <c r="U850"/>
  <c r="S850"/>
  <c r="R850"/>
  <c r="O850"/>
  <c r="U849"/>
  <c r="S849"/>
  <c r="R849"/>
  <c r="O849"/>
  <c r="U848"/>
  <c r="S848"/>
  <c r="R848"/>
  <c r="O848"/>
  <c r="U847"/>
  <c r="S847"/>
  <c r="R847"/>
  <c r="O847"/>
  <c r="U846"/>
  <c r="S846"/>
  <c r="R846"/>
  <c r="O846"/>
  <c r="U845"/>
  <c r="S845"/>
  <c r="R845"/>
  <c r="O845"/>
  <c r="U844"/>
  <c r="S844"/>
  <c r="R844"/>
  <c r="O844"/>
  <c r="U843"/>
  <c r="S843"/>
  <c r="R843"/>
  <c r="O843"/>
  <c r="U842"/>
  <c r="S842"/>
  <c r="R842"/>
  <c r="O842"/>
  <c r="U841"/>
  <c r="S841"/>
  <c r="R841"/>
  <c r="O841"/>
  <c r="U840"/>
  <c r="S840"/>
  <c r="R840"/>
  <c r="O840"/>
  <c r="U839"/>
  <c r="S839"/>
  <c r="R839"/>
  <c r="O839"/>
  <c r="U838"/>
  <c r="S838"/>
  <c r="R838"/>
  <c r="O838"/>
  <c r="U837"/>
  <c r="S837"/>
  <c r="R837"/>
  <c r="O837"/>
  <c r="U836"/>
  <c r="S836"/>
  <c r="R836"/>
  <c r="O836"/>
  <c r="U835"/>
  <c r="S835"/>
  <c r="R835"/>
  <c r="O835"/>
  <c r="U834"/>
  <c r="S834"/>
  <c r="R834"/>
  <c r="O834"/>
  <c r="U833"/>
  <c r="S833"/>
  <c r="R833"/>
  <c r="O833"/>
  <c r="U832"/>
  <c r="S832"/>
  <c r="R832"/>
  <c r="O832"/>
  <c r="U831"/>
  <c r="S831"/>
  <c r="R831"/>
  <c r="O831"/>
  <c r="U830"/>
  <c r="S830"/>
  <c r="R830"/>
  <c r="O830"/>
  <c r="U829"/>
  <c r="S829"/>
  <c r="R829"/>
  <c r="O829"/>
  <c r="U828"/>
  <c r="S828"/>
  <c r="R828"/>
  <c r="O828"/>
  <c r="U827"/>
  <c r="S827"/>
  <c r="R827"/>
  <c r="O827"/>
  <c r="U826"/>
  <c r="S826"/>
  <c r="R826"/>
  <c r="O826"/>
  <c r="U825"/>
  <c r="S825"/>
  <c r="R825"/>
  <c r="O825"/>
  <c r="U824"/>
  <c r="S824"/>
  <c r="R824"/>
  <c r="O824"/>
  <c r="U823"/>
  <c r="S823"/>
  <c r="R823"/>
  <c r="O823"/>
  <c r="U822"/>
  <c r="S822"/>
  <c r="R822"/>
  <c r="O822"/>
  <c r="U821"/>
  <c r="S821"/>
  <c r="R821"/>
  <c r="O821"/>
  <c r="U820"/>
  <c r="S820"/>
  <c r="R820"/>
  <c r="O820"/>
  <c r="U819"/>
  <c r="S819"/>
  <c r="R819"/>
  <c r="O819"/>
  <c r="U818"/>
  <c r="S818"/>
  <c r="R818"/>
  <c r="O818"/>
  <c r="U817"/>
  <c r="S817"/>
  <c r="R817"/>
  <c r="O817"/>
  <c r="U816"/>
  <c r="S816"/>
  <c r="R816"/>
  <c r="O816"/>
  <c r="U815"/>
  <c r="S815"/>
  <c r="R815"/>
  <c r="O815"/>
  <c r="U814"/>
  <c r="S814"/>
  <c r="R814"/>
  <c r="O814"/>
  <c r="U813"/>
  <c r="S813"/>
  <c r="R813"/>
  <c r="O813"/>
  <c r="U812"/>
  <c r="S812"/>
  <c r="R812"/>
  <c r="O812"/>
  <c r="U811"/>
  <c r="S811"/>
  <c r="R811"/>
  <c r="O811"/>
  <c r="U810"/>
  <c r="S810"/>
  <c r="R810"/>
  <c r="O810"/>
  <c r="U809"/>
  <c r="S809"/>
  <c r="R809"/>
  <c r="O809"/>
  <c r="U808"/>
  <c r="S808"/>
  <c r="R808"/>
  <c r="O808"/>
  <c r="U807"/>
  <c r="S807"/>
  <c r="R807"/>
  <c r="O807"/>
  <c r="U806"/>
  <c r="S806"/>
  <c r="R806"/>
  <c r="O806"/>
  <c r="U805"/>
  <c r="S805"/>
  <c r="R805"/>
  <c r="O805"/>
  <c r="U804"/>
  <c r="S804"/>
  <c r="R804"/>
  <c r="O804"/>
  <c r="U803"/>
  <c r="S803"/>
  <c r="R803"/>
  <c r="O803"/>
  <c r="U802"/>
  <c r="S802"/>
  <c r="R802"/>
  <c r="O802"/>
  <c r="U801"/>
  <c r="S801"/>
  <c r="R801"/>
  <c r="O801"/>
  <c r="U800"/>
  <c r="S800"/>
  <c r="R800"/>
  <c r="O800"/>
  <c r="U799"/>
  <c r="S799"/>
  <c r="R799"/>
  <c r="O799"/>
  <c r="U798"/>
  <c r="S798"/>
  <c r="R798"/>
  <c r="O798"/>
  <c r="U797"/>
  <c r="S797"/>
  <c r="R797"/>
  <c r="O797"/>
  <c r="U796"/>
  <c r="S796"/>
  <c r="R796"/>
  <c r="O796"/>
  <c r="U795"/>
  <c r="S795"/>
  <c r="R795"/>
  <c r="O795"/>
  <c r="U794"/>
  <c r="S794"/>
  <c r="R794"/>
  <c r="O794"/>
  <c r="U793"/>
  <c r="S793"/>
  <c r="R793"/>
  <c r="O793"/>
  <c r="U792"/>
  <c r="S792"/>
  <c r="R792"/>
  <c r="O792"/>
  <c r="U791"/>
  <c r="S791"/>
  <c r="R791"/>
  <c r="O791"/>
  <c r="U790"/>
  <c r="S790"/>
  <c r="R790"/>
  <c r="O790"/>
  <c r="U789"/>
  <c r="S789"/>
  <c r="R789"/>
  <c r="O789"/>
  <c r="U788"/>
  <c r="S788"/>
  <c r="R788"/>
  <c r="O788"/>
  <c r="U787"/>
  <c r="S787"/>
  <c r="R787"/>
  <c r="O787"/>
  <c r="U786"/>
  <c r="S786"/>
  <c r="R786"/>
  <c r="O786"/>
  <c r="U785"/>
  <c r="S785"/>
  <c r="R785"/>
  <c r="O785"/>
  <c r="U784"/>
  <c r="S784"/>
  <c r="R784"/>
  <c r="O784"/>
  <c r="U783"/>
  <c r="S783"/>
  <c r="R783"/>
  <c r="O783"/>
  <c r="U782"/>
  <c r="S782"/>
  <c r="R782"/>
  <c r="O782"/>
  <c r="U781"/>
  <c r="S781"/>
  <c r="R781"/>
  <c r="O781"/>
  <c r="U780"/>
  <c r="S780"/>
  <c r="R780"/>
  <c r="O780"/>
  <c r="U779"/>
  <c r="S779"/>
  <c r="R779"/>
  <c r="O779"/>
  <c r="U778"/>
  <c r="S778"/>
  <c r="R778"/>
  <c r="O778"/>
  <c r="U777"/>
  <c r="S777"/>
  <c r="R777"/>
  <c r="O777"/>
  <c r="U776"/>
  <c r="S776"/>
  <c r="R776"/>
  <c r="O776"/>
  <c r="U775"/>
  <c r="S775"/>
  <c r="R775"/>
  <c r="O775"/>
  <c r="U774"/>
  <c r="S774"/>
  <c r="R774"/>
  <c r="O774"/>
  <c r="U773"/>
  <c r="S773"/>
  <c r="R773"/>
  <c r="O773"/>
  <c r="U772"/>
  <c r="S772"/>
  <c r="R772"/>
  <c r="O772"/>
  <c r="U771"/>
  <c r="S771"/>
  <c r="R771"/>
  <c r="O771"/>
  <c r="U770"/>
  <c r="S770"/>
  <c r="R770"/>
  <c r="O770"/>
  <c r="U769"/>
  <c r="S769"/>
  <c r="R769"/>
  <c r="O769"/>
  <c r="U768"/>
  <c r="S768"/>
  <c r="R768"/>
  <c r="O768"/>
  <c r="U767"/>
  <c r="S767"/>
  <c r="R767"/>
  <c r="O767"/>
  <c r="U766"/>
  <c r="S766"/>
  <c r="R766"/>
  <c r="O766"/>
  <c r="U765"/>
  <c r="S765"/>
  <c r="R765"/>
  <c r="O765"/>
  <c r="U764"/>
  <c r="S764"/>
  <c r="R764"/>
  <c r="O764"/>
  <c r="U763"/>
  <c r="S763"/>
  <c r="R763"/>
  <c r="O763"/>
  <c r="U762"/>
  <c r="S762"/>
  <c r="R762"/>
  <c r="O762"/>
  <c r="U761"/>
  <c r="S761"/>
  <c r="R761"/>
  <c r="O761"/>
  <c r="U760"/>
  <c r="S760"/>
  <c r="R760"/>
  <c r="O760"/>
  <c r="U759"/>
  <c r="S759"/>
  <c r="R759"/>
  <c r="O759"/>
  <c r="U758"/>
  <c r="S758"/>
  <c r="R758"/>
  <c r="O758"/>
  <c r="U757"/>
  <c r="S757"/>
  <c r="R757"/>
  <c r="O757"/>
  <c r="U756"/>
  <c r="S756"/>
  <c r="R756"/>
  <c r="O756"/>
  <c r="U755"/>
  <c r="S755"/>
  <c r="R755"/>
  <c r="O755"/>
  <c r="U754"/>
  <c r="S754"/>
  <c r="R754"/>
  <c r="O754"/>
  <c r="U753"/>
  <c r="S753"/>
  <c r="R753"/>
  <c r="O753"/>
  <c r="U752"/>
  <c r="S752"/>
  <c r="R752"/>
  <c r="O752"/>
  <c r="U751"/>
  <c r="S751"/>
  <c r="R751"/>
  <c r="O751"/>
  <c r="U750"/>
  <c r="S750"/>
  <c r="R750"/>
  <c r="O750"/>
  <c r="U749"/>
  <c r="S749"/>
  <c r="R749"/>
  <c r="O749"/>
  <c r="U748"/>
  <c r="S748"/>
  <c r="R748"/>
  <c r="O748"/>
  <c r="U747"/>
  <c r="S747"/>
  <c r="R747"/>
  <c r="O747"/>
  <c r="U746"/>
  <c r="S746"/>
  <c r="R746"/>
  <c r="O746"/>
  <c r="U745"/>
  <c r="S745"/>
  <c r="R745"/>
  <c r="O745"/>
  <c r="U744"/>
  <c r="S744"/>
  <c r="R744"/>
  <c r="O744"/>
  <c r="U743"/>
  <c r="S743"/>
  <c r="R743"/>
  <c r="O743"/>
  <c r="U742"/>
  <c r="S742"/>
  <c r="R742"/>
  <c r="O742"/>
  <c r="U741"/>
  <c r="S741"/>
  <c r="R741"/>
  <c r="O741"/>
  <c r="U740"/>
  <c r="S740"/>
  <c r="R740"/>
  <c r="O740"/>
  <c r="U739"/>
  <c r="S739"/>
  <c r="R739"/>
  <c r="O739"/>
  <c r="U738"/>
  <c r="S738"/>
  <c r="R738"/>
  <c r="O738"/>
  <c r="U737"/>
  <c r="S737"/>
  <c r="R737"/>
  <c r="O737"/>
  <c r="U736"/>
  <c r="S736"/>
  <c r="R736"/>
  <c r="O736"/>
  <c r="U735"/>
  <c r="S735"/>
  <c r="R735"/>
  <c r="O735"/>
  <c r="U734"/>
  <c r="S734"/>
  <c r="R734"/>
  <c r="O734"/>
  <c r="U733"/>
  <c r="S733"/>
  <c r="R733"/>
  <c r="O733"/>
  <c r="U732"/>
  <c r="S732"/>
  <c r="R732"/>
  <c r="O732"/>
  <c r="U731"/>
  <c r="S731"/>
  <c r="R731"/>
  <c r="O731"/>
  <c r="U730"/>
  <c r="S730"/>
  <c r="R730"/>
  <c r="O730"/>
  <c r="U729"/>
  <c r="S729"/>
  <c r="R729"/>
  <c r="O729"/>
  <c r="U728"/>
  <c r="S728"/>
  <c r="R728"/>
  <c r="O728"/>
  <c r="U727"/>
  <c r="S727"/>
  <c r="R727"/>
  <c r="O727"/>
  <c r="U726"/>
  <c r="S726"/>
  <c r="R726"/>
  <c r="O726"/>
  <c r="U725"/>
  <c r="S725"/>
  <c r="R725"/>
  <c r="O725"/>
  <c r="U724"/>
  <c r="S724"/>
  <c r="R724"/>
  <c r="O724"/>
  <c r="U723"/>
  <c r="S723"/>
  <c r="R723"/>
  <c r="O723"/>
  <c r="U722"/>
  <c r="S722"/>
  <c r="R722"/>
  <c r="O722"/>
  <c r="U721"/>
  <c r="S721"/>
  <c r="R721"/>
  <c r="O721"/>
  <c r="U720"/>
  <c r="S720"/>
  <c r="R720"/>
  <c r="O720"/>
  <c r="U719"/>
  <c r="S719"/>
  <c r="R719"/>
  <c r="O719"/>
  <c r="U718"/>
  <c r="S718"/>
  <c r="R718"/>
  <c r="O718"/>
  <c r="U717"/>
  <c r="S717"/>
  <c r="R717"/>
  <c r="O717"/>
  <c r="U716"/>
  <c r="S716"/>
  <c r="R716"/>
  <c r="O716"/>
  <c r="U715"/>
  <c r="S715"/>
  <c r="R715"/>
  <c r="O715"/>
  <c r="U714"/>
  <c r="S714"/>
  <c r="R714"/>
  <c r="O714"/>
  <c r="U713"/>
  <c r="S713"/>
  <c r="R713"/>
  <c r="O713"/>
  <c r="U712"/>
  <c r="S712"/>
  <c r="R712"/>
  <c r="O712"/>
  <c r="U711"/>
  <c r="S711"/>
  <c r="R711"/>
  <c r="O711"/>
  <c r="U710"/>
  <c r="S710"/>
  <c r="R710"/>
  <c r="O710"/>
  <c r="U709"/>
  <c r="S709"/>
  <c r="R709"/>
  <c r="O709"/>
  <c r="U708"/>
  <c r="S708"/>
  <c r="R708"/>
  <c r="O708"/>
  <c r="U707"/>
  <c r="S707"/>
  <c r="R707"/>
  <c r="O707"/>
  <c r="U706"/>
  <c r="S706"/>
  <c r="R706"/>
  <c r="O706"/>
  <c r="U705"/>
  <c r="S705"/>
  <c r="R705"/>
  <c r="O705"/>
  <c r="U704"/>
  <c r="S704"/>
  <c r="R704"/>
  <c r="O704"/>
  <c r="U703"/>
  <c r="S703"/>
  <c r="R703"/>
  <c r="O703"/>
  <c r="U702"/>
  <c r="S702"/>
  <c r="R702"/>
  <c r="O702"/>
  <c r="U701"/>
  <c r="S701"/>
  <c r="R701"/>
  <c r="O701"/>
  <c r="U700"/>
  <c r="S700"/>
  <c r="R700"/>
  <c r="O700"/>
  <c r="U699"/>
  <c r="S699"/>
  <c r="R699"/>
  <c r="O699"/>
  <c r="U698"/>
  <c r="S698"/>
  <c r="R698"/>
  <c r="O698"/>
  <c r="U697"/>
  <c r="S697"/>
  <c r="R697"/>
  <c r="O697"/>
  <c r="U696"/>
  <c r="S696"/>
  <c r="R696"/>
  <c r="O696"/>
  <c r="U695"/>
  <c r="S695"/>
  <c r="R695"/>
  <c r="O695"/>
  <c r="U694"/>
  <c r="S694"/>
  <c r="R694"/>
  <c r="O694"/>
  <c r="U693"/>
  <c r="S693"/>
  <c r="R693"/>
  <c r="O693"/>
  <c r="U692"/>
  <c r="S692"/>
  <c r="R692"/>
  <c r="O692"/>
  <c r="U691"/>
  <c r="S691"/>
  <c r="R691"/>
  <c r="O691"/>
  <c r="U690"/>
  <c r="S690"/>
  <c r="R690"/>
  <c r="O690"/>
  <c r="U689"/>
  <c r="S689"/>
  <c r="R689"/>
  <c r="O689"/>
  <c r="U688"/>
  <c r="S688"/>
  <c r="R688"/>
  <c r="O688"/>
  <c r="U687"/>
  <c r="S687"/>
  <c r="R687"/>
  <c r="O687"/>
  <c r="U686"/>
  <c r="S686"/>
  <c r="R686"/>
  <c r="O686"/>
  <c r="U685"/>
  <c r="S685"/>
  <c r="R685"/>
  <c r="O685"/>
  <c r="U684"/>
  <c r="S684"/>
  <c r="R684"/>
  <c r="O684"/>
  <c r="U683"/>
  <c r="S683"/>
  <c r="R683"/>
  <c r="O683"/>
  <c r="U682"/>
  <c r="S682"/>
  <c r="R682"/>
  <c r="O682"/>
  <c r="U681"/>
  <c r="S681"/>
  <c r="R681"/>
  <c r="O681"/>
  <c r="U680"/>
  <c r="S680"/>
  <c r="R680"/>
  <c r="O680"/>
  <c r="U679"/>
  <c r="S679"/>
  <c r="R679"/>
  <c r="O679"/>
  <c r="U678"/>
  <c r="S678"/>
  <c r="R678"/>
  <c r="O678"/>
  <c r="U677"/>
  <c r="S677"/>
  <c r="R677"/>
  <c r="O677"/>
  <c r="U676"/>
  <c r="S676"/>
  <c r="R676"/>
  <c r="O676"/>
  <c r="U675"/>
  <c r="S675"/>
  <c r="R675"/>
  <c r="O675"/>
  <c r="U674"/>
  <c r="S674"/>
  <c r="R674"/>
  <c r="O674"/>
  <c r="U673"/>
  <c r="S673"/>
  <c r="R673"/>
  <c r="O673"/>
  <c r="U672"/>
  <c r="S672"/>
  <c r="R672"/>
  <c r="O672"/>
  <c r="U671"/>
  <c r="S671"/>
  <c r="R671"/>
  <c r="O671"/>
  <c r="U670"/>
  <c r="S670"/>
  <c r="R670"/>
  <c r="O670"/>
  <c r="U669"/>
  <c r="S669"/>
  <c r="R669"/>
  <c r="O669"/>
  <c r="U668"/>
  <c r="S668"/>
  <c r="R668"/>
  <c r="O668"/>
  <c r="U667"/>
  <c r="S667"/>
  <c r="R667"/>
  <c r="O667"/>
  <c r="U666"/>
  <c r="S666"/>
  <c r="R666"/>
  <c r="O666"/>
  <c r="U665"/>
  <c r="S665"/>
  <c r="R665"/>
  <c r="O665"/>
  <c r="U664"/>
  <c r="S664"/>
  <c r="R664"/>
  <c r="O664"/>
  <c r="U663"/>
  <c r="S663"/>
  <c r="R663"/>
  <c r="O663"/>
  <c r="U662"/>
  <c r="S662"/>
  <c r="R662"/>
  <c r="O662"/>
  <c r="U661"/>
  <c r="S661"/>
  <c r="R661"/>
  <c r="O661"/>
  <c r="U660"/>
  <c r="S660"/>
  <c r="R660"/>
  <c r="O660"/>
  <c r="U659"/>
  <c r="S659"/>
  <c r="R659"/>
  <c r="O659"/>
  <c r="U658"/>
  <c r="S658"/>
  <c r="R658"/>
  <c r="O658"/>
  <c r="U657"/>
  <c r="S657"/>
  <c r="R657"/>
  <c r="O657"/>
  <c r="U656"/>
  <c r="S656"/>
  <c r="R656"/>
  <c r="O656"/>
  <c r="U655"/>
  <c r="S655"/>
  <c r="R655"/>
  <c r="O655"/>
  <c r="U654"/>
  <c r="S654"/>
  <c r="R654"/>
  <c r="O654"/>
  <c r="U653"/>
  <c r="S653"/>
  <c r="R653"/>
  <c r="O653"/>
  <c r="U652"/>
  <c r="S652"/>
  <c r="R652"/>
  <c r="O652"/>
  <c r="U651"/>
  <c r="S651"/>
  <c r="R651"/>
  <c r="O651"/>
  <c r="U650"/>
  <c r="S650"/>
  <c r="R650"/>
  <c r="O650"/>
  <c r="U649"/>
  <c r="S649"/>
  <c r="R649"/>
  <c r="O649"/>
  <c r="U648"/>
  <c r="S648"/>
  <c r="R648"/>
  <c r="O648"/>
  <c r="U647"/>
  <c r="S647"/>
  <c r="R647"/>
  <c r="O647"/>
  <c r="U646"/>
  <c r="S646"/>
  <c r="R646"/>
  <c r="O646"/>
  <c r="U645"/>
  <c r="S645"/>
  <c r="R645"/>
  <c r="O645"/>
  <c r="U644"/>
  <c r="S644"/>
  <c r="R644"/>
  <c r="O644"/>
  <c r="U643"/>
  <c r="S643"/>
  <c r="R643"/>
  <c r="O643"/>
  <c r="U642"/>
  <c r="S642"/>
  <c r="R642"/>
  <c r="O642"/>
  <c r="U641"/>
  <c r="S641"/>
  <c r="R641"/>
  <c r="O641"/>
  <c r="U640"/>
  <c r="S640"/>
  <c r="R640"/>
  <c r="O640"/>
  <c r="U639"/>
  <c r="S639"/>
  <c r="R639"/>
  <c r="O639"/>
  <c r="U638"/>
  <c r="S638"/>
  <c r="R638"/>
  <c r="O638"/>
  <c r="U637"/>
  <c r="S637"/>
  <c r="R637"/>
  <c r="O637"/>
  <c r="U636"/>
  <c r="S636"/>
  <c r="R636"/>
  <c r="O636"/>
  <c r="U635"/>
  <c r="S635"/>
  <c r="R635"/>
  <c r="O635"/>
  <c r="U634"/>
  <c r="S634"/>
  <c r="R634"/>
  <c r="O634"/>
  <c r="U633"/>
  <c r="S633"/>
  <c r="R633"/>
  <c r="O633"/>
  <c r="U632"/>
  <c r="S632"/>
  <c r="R632"/>
  <c r="O632"/>
  <c r="U631"/>
  <c r="S631"/>
  <c r="R631"/>
  <c r="O631"/>
  <c r="U630"/>
  <c r="S630"/>
  <c r="R630"/>
  <c r="O630"/>
  <c r="U629"/>
  <c r="S629"/>
  <c r="R629"/>
  <c r="O629"/>
  <c r="U628"/>
  <c r="S628"/>
  <c r="R628"/>
  <c r="O628"/>
  <c r="U627"/>
  <c r="S627"/>
  <c r="R627"/>
  <c r="O627"/>
  <c r="U626"/>
  <c r="S626"/>
  <c r="R626"/>
  <c r="O626"/>
  <c r="U625"/>
  <c r="S625"/>
  <c r="R625"/>
  <c r="O625"/>
  <c r="U624"/>
  <c r="S624"/>
  <c r="R624"/>
  <c r="O624"/>
  <c r="U623"/>
  <c r="S623"/>
  <c r="R623"/>
  <c r="O623"/>
  <c r="U622"/>
  <c r="S622"/>
  <c r="R622"/>
  <c r="O622"/>
  <c r="U621"/>
  <c r="S621"/>
  <c r="R621"/>
  <c r="O621"/>
  <c r="U620"/>
  <c r="S620"/>
  <c r="R620"/>
  <c r="O620"/>
  <c r="U619"/>
  <c r="S619"/>
  <c r="R619"/>
  <c r="O619"/>
  <c r="U618"/>
  <c r="S618"/>
  <c r="R618"/>
  <c r="O618"/>
  <c r="U617"/>
  <c r="S617"/>
  <c r="R617"/>
  <c r="O617"/>
  <c r="U616"/>
  <c r="S616"/>
  <c r="R616"/>
  <c r="O616"/>
  <c r="U615"/>
  <c r="S615"/>
  <c r="R615"/>
  <c r="O615"/>
  <c r="U614"/>
  <c r="S614"/>
  <c r="R614"/>
  <c r="O614"/>
  <c r="U613"/>
  <c r="S613"/>
  <c r="R613"/>
  <c r="O613"/>
  <c r="U612"/>
  <c r="S612"/>
  <c r="R612"/>
  <c r="O612"/>
  <c r="U611"/>
  <c r="S611"/>
  <c r="R611"/>
  <c r="O611"/>
  <c r="U610"/>
  <c r="S610"/>
  <c r="R610"/>
  <c r="O610"/>
  <c r="U609"/>
  <c r="S609"/>
  <c r="R609"/>
  <c r="O609"/>
  <c r="U608"/>
  <c r="S608"/>
  <c r="R608"/>
  <c r="O608"/>
  <c r="U607"/>
  <c r="S607"/>
  <c r="R607"/>
  <c r="O607"/>
  <c r="U606"/>
  <c r="S606"/>
  <c r="R606"/>
  <c r="O606"/>
  <c r="U605"/>
  <c r="S605"/>
  <c r="R605"/>
  <c r="O605"/>
  <c r="U604"/>
  <c r="S604"/>
  <c r="R604"/>
  <c r="O604"/>
  <c r="U603"/>
  <c r="S603"/>
  <c r="R603"/>
  <c r="O603"/>
  <c r="U602"/>
  <c r="S602"/>
  <c r="R602"/>
  <c r="O602"/>
  <c r="U601"/>
  <c r="S601"/>
  <c r="R601"/>
  <c r="O601"/>
  <c r="U600"/>
  <c r="S600"/>
  <c r="R600"/>
  <c r="O600"/>
  <c r="U599"/>
  <c r="S599"/>
  <c r="R599"/>
  <c r="O599"/>
  <c r="U598"/>
  <c r="S598"/>
  <c r="R598"/>
  <c r="O598"/>
  <c r="U597"/>
  <c r="S597"/>
  <c r="R597"/>
  <c r="O597"/>
  <c r="U596"/>
  <c r="S596"/>
  <c r="R596"/>
  <c r="O596"/>
  <c r="U595"/>
  <c r="S595"/>
  <c r="R595"/>
  <c r="O595"/>
  <c r="U594"/>
  <c r="S594"/>
  <c r="R594"/>
  <c r="O594"/>
  <c r="U593"/>
  <c r="S593"/>
  <c r="R593"/>
  <c r="O593"/>
  <c r="U592"/>
  <c r="S592"/>
  <c r="R592"/>
  <c r="O592"/>
  <c r="U591"/>
  <c r="S591"/>
  <c r="R591"/>
  <c r="O591"/>
  <c r="U590"/>
  <c r="S590"/>
  <c r="R590"/>
  <c r="O590"/>
  <c r="U589"/>
  <c r="S589"/>
  <c r="R589"/>
  <c r="O589"/>
  <c r="U588"/>
  <c r="S588"/>
  <c r="R588"/>
  <c r="O588"/>
  <c r="U587"/>
  <c r="S587"/>
  <c r="R587"/>
  <c r="O587"/>
  <c r="U586"/>
  <c r="S586"/>
  <c r="R586"/>
  <c r="O586"/>
  <c r="U585"/>
  <c r="S585"/>
  <c r="R585"/>
  <c r="O585"/>
  <c r="U584"/>
  <c r="S584"/>
  <c r="R584"/>
  <c r="O584"/>
  <c r="U583"/>
  <c r="S583"/>
  <c r="R583"/>
  <c r="O583"/>
  <c r="U582"/>
  <c r="S582"/>
  <c r="R582"/>
  <c r="O582"/>
  <c r="U581"/>
  <c r="S581"/>
  <c r="R581"/>
  <c r="O581"/>
  <c r="U580"/>
  <c r="S580"/>
  <c r="R580"/>
  <c r="O580"/>
  <c r="U579"/>
  <c r="S579"/>
  <c r="R579"/>
  <c r="O579"/>
  <c r="U578"/>
  <c r="S578"/>
  <c r="R578"/>
  <c r="O578"/>
  <c r="U577"/>
  <c r="S577"/>
  <c r="R577"/>
  <c r="O577"/>
  <c r="U576"/>
  <c r="S576"/>
  <c r="R576"/>
  <c r="O576"/>
  <c r="U575"/>
  <c r="S575"/>
  <c r="R575"/>
  <c r="O575"/>
  <c r="U574"/>
  <c r="S574"/>
  <c r="R574"/>
  <c r="O574"/>
  <c r="U573"/>
  <c r="S573"/>
  <c r="R573"/>
  <c r="O573"/>
  <c r="U572"/>
  <c r="S572"/>
  <c r="R572"/>
  <c r="O572"/>
  <c r="U571"/>
  <c r="S571"/>
  <c r="R571"/>
  <c r="O571"/>
  <c r="U570"/>
  <c r="S570"/>
  <c r="R570"/>
  <c r="O570"/>
  <c r="U569"/>
  <c r="S569"/>
  <c r="R569"/>
  <c r="O569"/>
  <c r="U568"/>
  <c r="S568"/>
  <c r="R568"/>
  <c r="O568"/>
  <c r="U567"/>
  <c r="S567"/>
  <c r="R567"/>
  <c r="O567"/>
  <c r="U566"/>
  <c r="S566"/>
  <c r="R566"/>
  <c r="O566"/>
  <c r="U565"/>
  <c r="S565"/>
  <c r="R565"/>
  <c r="O565"/>
  <c r="U564"/>
  <c r="S564"/>
  <c r="R564"/>
  <c r="O564"/>
  <c r="U563"/>
  <c r="S563"/>
  <c r="R563"/>
  <c r="O563"/>
  <c r="U562"/>
  <c r="S562"/>
  <c r="R562"/>
  <c r="O562"/>
  <c r="U561"/>
  <c r="S561"/>
  <c r="R561"/>
  <c r="O561"/>
  <c r="U560"/>
  <c r="S560"/>
  <c r="R560"/>
  <c r="O560"/>
  <c r="U559"/>
  <c r="S559"/>
  <c r="R559"/>
  <c r="O559"/>
  <c r="U558"/>
  <c r="S558"/>
  <c r="R558"/>
  <c r="O558"/>
  <c r="U557"/>
  <c r="S557"/>
  <c r="R557"/>
  <c r="O557"/>
  <c r="U556"/>
  <c r="S556"/>
  <c r="R556"/>
  <c r="O556"/>
  <c r="U555"/>
  <c r="S555"/>
  <c r="R555"/>
  <c r="O555"/>
  <c r="U554"/>
  <c r="S554"/>
  <c r="R554"/>
  <c r="O554"/>
  <c r="U553"/>
  <c r="S553"/>
  <c r="R553"/>
  <c r="O553"/>
  <c r="U552"/>
  <c r="S552"/>
  <c r="R552"/>
  <c r="O552"/>
  <c r="U551"/>
  <c r="S551"/>
  <c r="R551"/>
  <c r="O551"/>
  <c r="U550"/>
  <c r="S550"/>
  <c r="R550"/>
  <c r="O550"/>
  <c r="U549"/>
  <c r="S549"/>
  <c r="R549"/>
  <c r="O549"/>
  <c r="U548"/>
  <c r="S548"/>
  <c r="R548"/>
  <c r="O548"/>
  <c r="U547"/>
  <c r="S547"/>
  <c r="R547"/>
  <c r="O547"/>
  <c r="U546"/>
  <c r="S546"/>
  <c r="R546"/>
  <c r="O546"/>
  <c r="U545"/>
  <c r="S545"/>
  <c r="R545"/>
  <c r="O545"/>
  <c r="U544"/>
  <c r="S544"/>
  <c r="R544"/>
  <c r="O544"/>
  <c r="U543"/>
  <c r="S543"/>
  <c r="R543"/>
  <c r="O543"/>
  <c r="U542"/>
  <c r="S542"/>
  <c r="R542"/>
  <c r="O542"/>
  <c r="U541"/>
  <c r="S541"/>
  <c r="R541"/>
  <c r="O541"/>
  <c r="U540"/>
  <c r="S540"/>
  <c r="R540"/>
  <c r="O540"/>
  <c r="U539"/>
  <c r="S539"/>
  <c r="R539"/>
  <c r="O539"/>
  <c r="U538"/>
  <c r="S538"/>
  <c r="R538"/>
  <c r="O538"/>
  <c r="U537"/>
  <c r="S537"/>
  <c r="R537"/>
  <c r="O537"/>
  <c r="U536"/>
  <c r="S536"/>
  <c r="R536"/>
  <c r="O536"/>
  <c r="U535"/>
  <c r="S535"/>
  <c r="R535"/>
  <c r="O535"/>
  <c r="U534"/>
  <c r="S534"/>
  <c r="R534"/>
  <c r="O534"/>
  <c r="U533"/>
  <c r="S533"/>
  <c r="R533"/>
  <c r="O533"/>
  <c r="U532"/>
  <c r="S532"/>
  <c r="R532"/>
  <c r="O532"/>
  <c r="U531"/>
  <c r="S531"/>
  <c r="R531"/>
  <c r="O531"/>
  <c r="U530"/>
  <c r="S530"/>
  <c r="R530"/>
  <c r="O530"/>
  <c r="U529"/>
  <c r="S529"/>
  <c r="R529"/>
  <c r="O529"/>
  <c r="U528"/>
  <c r="S528"/>
  <c r="R528"/>
  <c r="O528"/>
  <c r="U527"/>
  <c r="S527"/>
  <c r="R527"/>
  <c r="O527"/>
  <c r="U526"/>
  <c r="S526"/>
  <c r="R526"/>
  <c r="O526"/>
  <c r="U525"/>
  <c r="S525"/>
  <c r="R525"/>
  <c r="O525"/>
  <c r="U524"/>
  <c r="S524"/>
  <c r="R524"/>
  <c r="O524"/>
  <c r="U523"/>
  <c r="S523"/>
  <c r="R523"/>
  <c r="O523"/>
  <c r="U522"/>
  <c r="S522"/>
  <c r="R522"/>
  <c r="O522"/>
  <c r="U521"/>
  <c r="S521"/>
  <c r="R521"/>
  <c r="O521"/>
  <c r="U520"/>
  <c r="S520"/>
  <c r="R520"/>
  <c r="O520"/>
  <c r="U519"/>
  <c r="S519"/>
  <c r="R519"/>
  <c r="O519"/>
  <c r="U518"/>
  <c r="S518"/>
  <c r="R518"/>
  <c r="O518"/>
  <c r="U517"/>
  <c r="S517"/>
  <c r="R517"/>
  <c r="O517"/>
  <c r="U516"/>
  <c r="S516"/>
  <c r="R516"/>
  <c r="O516"/>
  <c r="U515"/>
  <c r="S515"/>
  <c r="R515"/>
  <c r="O515"/>
  <c r="U514"/>
  <c r="S514"/>
  <c r="R514"/>
  <c r="O514"/>
  <c r="U513"/>
  <c r="S513"/>
  <c r="R513"/>
  <c r="O513"/>
  <c r="U512"/>
  <c r="S512"/>
  <c r="R512"/>
  <c r="O512"/>
  <c r="U511"/>
  <c r="S511"/>
  <c r="R511"/>
  <c r="O511"/>
  <c r="U510"/>
  <c r="S510"/>
  <c r="R510"/>
  <c r="O510"/>
  <c r="U509"/>
  <c r="S509"/>
  <c r="R509"/>
  <c r="O509"/>
  <c r="U508"/>
  <c r="S508"/>
  <c r="R508"/>
  <c r="O508"/>
  <c r="U507"/>
  <c r="S507"/>
  <c r="R507"/>
  <c r="O507"/>
  <c r="U506"/>
  <c r="S506"/>
  <c r="R506"/>
  <c r="O506"/>
  <c r="U505"/>
  <c r="S505"/>
  <c r="R505"/>
  <c r="O505"/>
  <c r="U504"/>
  <c r="S504"/>
  <c r="R504"/>
  <c r="O504"/>
  <c r="U503"/>
  <c r="S503"/>
  <c r="R503"/>
  <c r="O503"/>
  <c r="U502"/>
  <c r="S502"/>
  <c r="R502"/>
  <c r="O502"/>
  <c r="U501"/>
  <c r="S501"/>
  <c r="R501"/>
  <c r="O501"/>
  <c r="U500"/>
  <c r="S500"/>
  <c r="R500"/>
  <c r="O500"/>
  <c r="U499"/>
  <c r="S499"/>
  <c r="R499"/>
  <c r="O499"/>
  <c r="U498"/>
  <c r="S498"/>
  <c r="R498"/>
  <c r="O498"/>
  <c r="U497"/>
  <c r="S497"/>
  <c r="R497"/>
  <c r="O497"/>
  <c r="U496"/>
  <c r="S496"/>
  <c r="R496"/>
  <c r="O496"/>
  <c r="U495"/>
  <c r="S495"/>
  <c r="R495"/>
  <c r="O495"/>
  <c r="U494"/>
  <c r="S494"/>
  <c r="R494"/>
  <c r="O494"/>
  <c r="U493"/>
  <c r="S493"/>
  <c r="R493"/>
  <c r="O493"/>
  <c r="U492"/>
  <c r="S492"/>
  <c r="R492"/>
  <c r="O492"/>
  <c r="U491"/>
  <c r="S491"/>
  <c r="R491"/>
  <c r="O491"/>
  <c r="U490"/>
  <c r="S490"/>
  <c r="R490"/>
  <c r="O490"/>
  <c r="U489"/>
  <c r="S489"/>
  <c r="R489"/>
  <c r="O489"/>
  <c r="U488"/>
  <c r="S488"/>
  <c r="R488"/>
  <c r="O488"/>
  <c r="U487"/>
  <c r="S487"/>
  <c r="R487"/>
  <c r="O487"/>
  <c r="U486"/>
  <c r="S486"/>
  <c r="R486"/>
  <c r="O486"/>
  <c r="U485"/>
  <c r="S485"/>
  <c r="R485"/>
  <c r="O485"/>
  <c r="U484"/>
  <c r="S484"/>
  <c r="R484"/>
  <c r="O484"/>
  <c r="U483"/>
  <c r="S483"/>
  <c r="R483"/>
  <c r="O483"/>
  <c r="U482"/>
  <c r="S482"/>
  <c r="R482"/>
  <c r="O482"/>
  <c r="U481"/>
  <c r="S481"/>
  <c r="R481"/>
  <c r="O481"/>
  <c r="U480"/>
  <c r="S480"/>
  <c r="R480"/>
  <c r="O480"/>
  <c r="U479"/>
  <c r="S479"/>
  <c r="R479"/>
  <c r="O479"/>
  <c r="U478"/>
  <c r="S478"/>
  <c r="R478"/>
  <c r="O478"/>
  <c r="U477"/>
  <c r="S477"/>
  <c r="R477"/>
  <c r="O477"/>
  <c r="U476"/>
  <c r="S476"/>
  <c r="R476"/>
  <c r="O476"/>
  <c r="U475"/>
  <c r="S475"/>
  <c r="R475"/>
  <c r="O475"/>
  <c r="U474"/>
  <c r="S474"/>
  <c r="R474"/>
  <c r="O474"/>
  <c r="U473"/>
  <c r="S473"/>
  <c r="R473"/>
  <c r="O473"/>
  <c r="U472"/>
  <c r="S472"/>
  <c r="R472"/>
  <c r="O472"/>
  <c r="U471"/>
  <c r="S471"/>
  <c r="R471"/>
  <c r="O471"/>
  <c r="U470"/>
  <c r="S470"/>
  <c r="R470"/>
  <c r="O470"/>
  <c r="U469"/>
  <c r="S469"/>
  <c r="R469"/>
  <c r="O469"/>
  <c r="U468"/>
  <c r="S468"/>
  <c r="R468"/>
  <c r="O468"/>
  <c r="U467"/>
  <c r="S467"/>
  <c r="R467"/>
  <c r="O467"/>
  <c r="U466"/>
  <c r="S466"/>
  <c r="R466"/>
  <c r="O466"/>
  <c r="U465"/>
  <c r="S465"/>
  <c r="R465"/>
  <c r="O465"/>
  <c r="U464"/>
  <c r="S464"/>
  <c r="R464"/>
  <c r="O464"/>
  <c r="U463"/>
  <c r="S463"/>
  <c r="R463"/>
  <c r="O463"/>
  <c r="U462"/>
  <c r="S462"/>
  <c r="R462"/>
  <c r="O462"/>
  <c r="U461"/>
  <c r="S461"/>
  <c r="R461"/>
  <c r="O461"/>
  <c r="U460"/>
  <c r="S460"/>
  <c r="R460"/>
  <c r="O460"/>
  <c r="U459"/>
  <c r="S459"/>
  <c r="R459"/>
  <c r="O459"/>
  <c r="U458"/>
  <c r="S458"/>
  <c r="R458"/>
  <c r="O458"/>
  <c r="U457"/>
  <c r="S457"/>
  <c r="R457"/>
  <c r="O457"/>
  <c r="U456"/>
  <c r="S456"/>
  <c r="R456"/>
  <c r="O456"/>
  <c r="U455"/>
  <c r="S455"/>
  <c r="R455"/>
  <c r="O455"/>
  <c r="U454"/>
  <c r="S454"/>
  <c r="R454"/>
  <c r="O454"/>
  <c r="U453"/>
  <c r="S453"/>
  <c r="R453"/>
  <c r="O453"/>
  <c r="U452"/>
  <c r="S452"/>
  <c r="R452"/>
  <c r="O452"/>
  <c r="U451"/>
  <c r="S451"/>
  <c r="R451"/>
  <c r="O451"/>
  <c r="U450"/>
  <c r="S450"/>
  <c r="R450"/>
  <c r="O450"/>
  <c r="U449"/>
  <c r="S449"/>
  <c r="R449"/>
  <c r="O449"/>
  <c r="U448"/>
  <c r="S448"/>
  <c r="R448"/>
  <c r="O448"/>
  <c r="U447"/>
  <c r="S447"/>
  <c r="R447"/>
  <c r="O447"/>
  <c r="U446"/>
  <c r="S446"/>
  <c r="R446"/>
  <c r="O446"/>
  <c r="U445"/>
  <c r="S445"/>
  <c r="R445"/>
  <c r="O445"/>
  <c r="U444"/>
  <c r="S444"/>
  <c r="R444"/>
  <c r="O444"/>
  <c r="U443"/>
  <c r="S443"/>
  <c r="R443"/>
  <c r="O443"/>
  <c r="U442"/>
  <c r="S442"/>
  <c r="R442"/>
  <c r="O442"/>
  <c r="U441"/>
  <c r="S441"/>
  <c r="R441"/>
  <c r="O441"/>
  <c r="U440"/>
  <c r="S440"/>
  <c r="R440"/>
  <c r="O440"/>
  <c r="U439"/>
  <c r="S439"/>
  <c r="R439"/>
  <c r="O439"/>
  <c r="U438"/>
  <c r="S438"/>
  <c r="R438"/>
  <c r="O438"/>
  <c r="U437"/>
  <c r="S437"/>
  <c r="R437"/>
  <c r="O437"/>
  <c r="U436"/>
  <c r="S436"/>
  <c r="R436"/>
  <c r="O436"/>
  <c r="U435"/>
  <c r="S435"/>
  <c r="R435"/>
  <c r="O435"/>
  <c r="U434"/>
  <c r="S434"/>
  <c r="R434"/>
  <c r="O434"/>
  <c r="U433"/>
  <c r="S433"/>
  <c r="R433"/>
  <c r="O433"/>
  <c r="U432"/>
  <c r="S432"/>
  <c r="R432"/>
  <c r="O432"/>
  <c r="U431"/>
  <c r="S431"/>
  <c r="R431"/>
  <c r="O431"/>
  <c r="U430"/>
  <c r="S430"/>
  <c r="R430"/>
  <c r="O430"/>
  <c r="U429"/>
  <c r="S429"/>
  <c r="R429"/>
  <c r="O429"/>
  <c r="U428"/>
  <c r="S428"/>
  <c r="R428"/>
  <c r="O428"/>
  <c r="U427"/>
  <c r="S427"/>
  <c r="R427"/>
  <c r="O427"/>
  <c r="U426"/>
  <c r="S426"/>
  <c r="R426"/>
  <c r="O426"/>
  <c r="U425"/>
  <c r="S425"/>
  <c r="R425"/>
  <c r="O425"/>
  <c r="U424"/>
  <c r="S424"/>
  <c r="R424"/>
  <c r="O424"/>
  <c r="U423"/>
  <c r="S423"/>
  <c r="R423"/>
  <c r="O423"/>
  <c r="U422"/>
  <c r="S422"/>
  <c r="R422"/>
  <c r="O422"/>
  <c r="U421"/>
  <c r="S421"/>
  <c r="R421"/>
  <c r="O421"/>
  <c r="U420"/>
  <c r="S420"/>
  <c r="R420"/>
  <c r="O420"/>
  <c r="U419"/>
  <c r="S419"/>
  <c r="R419"/>
  <c r="O419"/>
  <c r="U418"/>
  <c r="S418"/>
  <c r="R418"/>
  <c r="O418"/>
  <c r="U417"/>
  <c r="S417"/>
  <c r="R417"/>
  <c r="O417"/>
  <c r="U416"/>
  <c r="S416"/>
  <c r="R416"/>
  <c r="O416"/>
  <c r="U415"/>
  <c r="S415"/>
  <c r="R415"/>
  <c r="O415"/>
  <c r="U414"/>
  <c r="S414"/>
  <c r="R414"/>
  <c r="O414"/>
  <c r="U413"/>
  <c r="S413"/>
  <c r="R413"/>
  <c r="O413"/>
  <c r="U412"/>
  <c r="S412"/>
  <c r="R412"/>
  <c r="O412"/>
  <c r="U411"/>
  <c r="S411"/>
  <c r="R411"/>
  <c r="O411"/>
  <c r="U410"/>
  <c r="S410"/>
  <c r="R410"/>
  <c r="O410"/>
  <c r="N410"/>
  <c r="U409"/>
  <c r="S409"/>
  <c r="R409"/>
  <c r="O409"/>
  <c r="U408"/>
  <c r="S408"/>
  <c r="R408"/>
  <c r="O408"/>
  <c r="U407"/>
  <c r="S407"/>
  <c r="R407"/>
  <c r="O407"/>
  <c r="U406"/>
  <c r="S406"/>
  <c r="R406"/>
  <c r="O406"/>
  <c r="U405"/>
  <c r="S405"/>
  <c r="R405"/>
  <c r="O405"/>
  <c r="U404"/>
  <c r="S404"/>
  <c r="R404"/>
  <c r="O404"/>
  <c r="U403"/>
  <c r="S403"/>
  <c r="R403"/>
  <c r="O403"/>
  <c r="U402"/>
  <c r="S402"/>
  <c r="R402"/>
  <c r="O402"/>
  <c r="U401"/>
  <c r="S401"/>
  <c r="R401"/>
  <c r="O401"/>
  <c r="U400"/>
  <c r="S400"/>
  <c r="R400"/>
  <c r="O400"/>
  <c r="U399"/>
  <c r="S399"/>
  <c r="R399"/>
  <c r="O399"/>
  <c r="U398"/>
  <c r="S398"/>
  <c r="R398"/>
  <c r="O398"/>
  <c r="U397"/>
  <c r="S397"/>
  <c r="R397"/>
  <c r="O397"/>
  <c r="U396"/>
  <c r="S396"/>
  <c r="R396"/>
  <c r="O396"/>
  <c r="U395"/>
  <c r="S395"/>
  <c r="R395"/>
  <c r="O395"/>
  <c r="U394"/>
  <c r="S394"/>
  <c r="R394"/>
  <c r="O394"/>
  <c r="U393"/>
  <c r="S393"/>
  <c r="R393"/>
  <c r="O393"/>
  <c r="U392"/>
  <c r="S392"/>
  <c r="R392"/>
  <c r="O392"/>
  <c r="U391"/>
  <c r="S391"/>
  <c r="R391"/>
  <c r="O391"/>
  <c r="U390"/>
  <c r="S390"/>
  <c r="R390"/>
  <c r="O390"/>
  <c r="U389"/>
  <c r="S389"/>
  <c r="R389"/>
  <c r="O389"/>
  <c r="U388"/>
  <c r="S388"/>
  <c r="R388"/>
  <c r="O388"/>
  <c r="U387"/>
  <c r="S387"/>
  <c r="R387"/>
  <c r="O387"/>
  <c r="U386"/>
  <c r="S386"/>
  <c r="R386"/>
  <c r="O386"/>
  <c r="U385"/>
  <c r="S385"/>
  <c r="R385"/>
  <c r="O385"/>
  <c r="U384"/>
  <c r="S384"/>
  <c r="R384"/>
  <c r="O384"/>
  <c r="U383"/>
  <c r="S383"/>
  <c r="R383"/>
  <c r="O383"/>
  <c r="U382"/>
  <c r="S382"/>
  <c r="R382"/>
  <c r="O382"/>
  <c r="U381"/>
  <c r="S381"/>
  <c r="R381"/>
  <c r="O381"/>
  <c r="U380"/>
  <c r="S380"/>
  <c r="R380"/>
  <c r="O380"/>
  <c r="U379"/>
  <c r="S379"/>
  <c r="R379"/>
  <c r="O379"/>
  <c r="U378"/>
  <c r="S378"/>
  <c r="R378"/>
  <c r="O378"/>
  <c r="U377"/>
  <c r="S377"/>
  <c r="R377"/>
  <c r="O377"/>
  <c r="U376"/>
  <c r="S376"/>
  <c r="R376"/>
  <c r="O376"/>
  <c r="U375"/>
  <c r="S375"/>
  <c r="R375"/>
  <c r="O375"/>
  <c r="U374"/>
  <c r="S374"/>
  <c r="R374"/>
  <c r="O374"/>
  <c r="U373"/>
  <c r="S373"/>
  <c r="R373"/>
  <c r="O373"/>
  <c r="U372"/>
  <c r="S372"/>
  <c r="R372"/>
  <c r="O372"/>
  <c r="U371"/>
  <c r="S371"/>
  <c r="R371"/>
  <c r="O371"/>
  <c r="U370"/>
  <c r="S370"/>
  <c r="R370"/>
  <c r="O370"/>
  <c r="U369"/>
  <c r="S369"/>
  <c r="R369"/>
  <c r="O369"/>
  <c r="U368"/>
  <c r="S368"/>
  <c r="R368"/>
  <c r="O368"/>
  <c r="U367"/>
  <c r="S367"/>
  <c r="R367"/>
  <c r="O367"/>
  <c r="U366"/>
  <c r="S366"/>
  <c r="R366"/>
  <c r="O366"/>
  <c r="U365"/>
  <c r="S365"/>
  <c r="R365"/>
  <c r="O365"/>
  <c r="U364"/>
  <c r="S364"/>
  <c r="R364"/>
  <c r="O364"/>
  <c r="U363"/>
  <c r="S363"/>
  <c r="R363"/>
  <c r="O363"/>
  <c r="U362"/>
  <c r="S362"/>
  <c r="R362"/>
  <c r="O362"/>
  <c r="U361"/>
  <c r="S361"/>
  <c r="R361"/>
  <c r="O361"/>
  <c r="U360"/>
  <c r="S360"/>
  <c r="R360"/>
  <c r="O360"/>
  <c r="U359"/>
  <c r="S359"/>
  <c r="R359"/>
  <c r="O359"/>
  <c r="U358"/>
  <c r="S358"/>
  <c r="R358"/>
  <c r="O358"/>
  <c r="U357"/>
  <c r="S357"/>
  <c r="R357"/>
  <c r="O357"/>
  <c r="U356"/>
  <c r="S356"/>
  <c r="R356"/>
  <c r="O356"/>
  <c r="U355"/>
  <c r="S355"/>
  <c r="R355"/>
  <c r="O355"/>
  <c r="U354"/>
  <c r="S354"/>
  <c r="R354"/>
  <c r="O354"/>
  <c r="U353"/>
  <c r="S353"/>
  <c r="R353"/>
  <c r="O353"/>
  <c r="U352"/>
  <c r="S352"/>
  <c r="R352"/>
  <c r="O352"/>
  <c r="U351"/>
  <c r="S351"/>
  <c r="R351"/>
  <c r="O351"/>
  <c r="U350"/>
  <c r="S350"/>
  <c r="R350"/>
  <c r="O350"/>
  <c r="U349"/>
  <c r="S349"/>
  <c r="R349"/>
  <c r="O349"/>
  <c r="U348"/>
  <c r="S348"/>
  <c r="R348"/>
  <c r="O348"/>
  <c r="U347"/>
  <c r="S347"/>
  <c r="R347"/>
  <c r="O347"/>
  <c r="U346"/>
  <c r="S346"/>
  <c r="R346"/>
  <c r="O346"/>
  <c r="U345"/>
  <c r="S345"/>
  <c r="R345"/>
  <c r="O345"/>
  <c r="U344"/>
  <c r="S344"/>
  <c r="R344"/>
  <c r="O344"/>
  <c r="U343"/>
  <c r="S343"/>
  <c r="R343"/>
  <c r="O343"/>
  <c r="U342"/>
  <c r="S342"/>
  <c r="R342"/>
  <c r="O342"/>
  <c r="U341"/>
  <c r="S341"/>
  <c r="R341"/>
  <c r="O341"/>
  <c r="U340"/>
  <c r="S340"/>
  <c r="R340"/>
  <c r="O340"/>
  <c r="U339"/>
  <c r="S339"/>
  <c r="R339"/>
  <c r="O339"/>
  <c r="U338"/>
  <c r="S338"/>
  <c r="R338"/>
  <c r="O338"/>
  <c r="U337"/>
  <c r="S337"/>
  <c r="R337"/>
  <c r="O337"/>
  <c r="U336"/>
  <c r="S336"/>
  <c r="R336"/>
  <c r="O336"/>
  <c r="U335"/>
  <c r="S335"/>
  <c r="R335"/>
  <c r="O335"/>
  <c r="U334"/>
  <c r="S334"/>
  <c r="R334"/>
  <c r="O334"/>
  <c r="U333"/>
  <c r="S333"/>
  <c r="R333"/>
  <c r="O333"/>
  <c r="U332"/>
  <c r="S332"/>
  <c r="R332"/>
  <c r="O332"/>
  <c r="U331"/>
  <c r="S331"/>
  <c r="R331"/>
  <c r="O331"/>
  <c r="U330"/>
  <c r="S330"/>
  <c r="R330"/>
  <c r="O330"/>
  <c r="U329"/>
  <c r="S329"/>
  <c r="R329"/>
  <c r="O329"/>
  <c r="U328"/>
  <c r="S328"/>
  <c r="R328"/>
  <c r="O328"/>
  <c r="U327"/>
  <c r="S327"/>
  <c r="R327"/>
  <c r="O327"/>
  <c r="U326"/>
  <c r="S326"/>
  <c r="R326"/>
  <c r="O326"/>
  <c r="U325"/>
  <c r="S325"/>
  <c r="R325"/>
  <c r="O325"/>
  <c r="U324"/>
  <c r="S324"/>
  <c r="R324"/>
  <c r="O324"/>
  <c r="U323"/>
  <c r="S323"/>
  <c r="R323"/>
  <c r="O323"/>
  <c r="U322"/>
  <c r="S322"/>
  <c r="R322"/>
  <c r="O322"/>
  <c r="U321"/>
  <c r="S321"/>
  <c r="R321"/>
  <c r="O321"/>
  <c r="U320"/>
  <c r="S320"/>
  <c r="R320"/>
  <c r="O320"/>
  <c r="U319"/>
  <c r="S319"/>
  <c r="R319"/>
  <c r="O319"/>
  <c r="U318"/>
  <c r="S318"/>
  <c r="R318"/>
  <c r="O318"/>
  <c r="U317"/>
  <c r="S317"/>
  <c r="R317"/>
  <c r="O317"/>
  <c r="U316"/>
  <c r="S316"/>
  <c r="R316"/>
  <c r="O316"/>
  <c r="U315"/>
  <c r="S315"/>
  <c r="R315"/>
  <c r="O315"/>
  <c r="U314"/>
  <c r="S314"/>
  <c r="R314"/>
  <c r="O314"/>
  <c r="U313"/>
  <c r="S313"/>
  <c r="R313"/>
  <c r="O313"/>
  <c r="U312"/>
  <c r="S312"/>
  <c r="R312"/>
  <c r="O312"/>
  <c r="U311"/>
  <c r="S311"/>
  <c r="R311"/>
  <c r="O311"/>
  <c r="U310"/>
  <c r="S310"/>
  <c r="R310"/>
  <c r="O310"/>
  <c r="U309"/>
  <c r="S309"/>
  <c r="R309"/>
  <c r="O309"/>
  <c r="U308"/>
  <c r="S308"/>
  <c r="R308"/>
  <c r="O308"/>
  <c r="U307"/>
  <c r="S307"/>
  <c r="R307"/>
  <c r="O307"/>
  <c r="U306"/>
  <c r="S306"/>
  <c r="R306"/>
  <c r="O306"/>
  <c r="U305"/>
  <c r="S305"/>
  <c r="R305"/>
  <c r="O305"/>
  <c r="U304"/>
  <c r="S304"/>
  <c r="R304"/>
  <c r="O304"/>
  <c r="U303"/>
  <c r="S303"/>
  <c r="R303"/>
  <c r="O303"/>
  <c r="U302"/>
  <c r="S302"/>
  <c r="R302"/>
  <c r="O302"/>
  <c r="U301"/>
  <c r="S301"/>
  <c r="R301"/>
  <c r="O301"/>
  <c r="U300"/>
  <c r="S300"/>
  <c r="R300"/>
  <c r="O300"/>
  <c r="U299"/>
  <c r="S299"/>
  <c r="R299"/>
  <c r="O299"/>
  <c r="U298"/>
  <c r="S298"/>
  <c r="R298"/>
  <c r="O298"/>
  <c r="U297"/>
  <c r="S297"/>
  <c r="R297"/>
  <c r="O297"/>
  <c r="U296"/>
  <c r="S296"/>
  <c r="R296"/>
  <c r="O296"/>
  <c r="U295"/>
  <c r="S295"/>
  <c r="R295"/>
  <c r="O295"/>
  <c r="U294"/>
  <c r="S294"/>
  <c r="R294"/>
  <c r="O294"/>
  <c r="U293"/>
  <c r="S293"/>
  <c r="R293"/>
  <c r="O293"/>
  <c r="U292"/>
  <c r="S292"/>
  <c r="R292"/>
  <c r="O292"/>
  <c r="U291"/>
  <c r="S291"/>
  <c r="R291"/>
  <c r="O291"/>
  <c r="U290"/>
  <c r="S290"/>
  <c r="R290"/>
  <c r="O290"/>
  <c r="U289"/>
  <c r="S289"/>
  <c r="R289"/>
  <c r="O289"/>
  <c r="U288"/>
  <c r="S288"/>
  <c r="R288"/>
  <c r="O288"/>
  <c r="U287"/>
  <c r="S287"/>
  <c r="R287"/>
  <c r="O287"/>
  <c r="U286"/>
  <c r="S286"/>
  <c r="R286"/>
  <c r="O286"/>
  <c r="U285"/>
  <c r="S285"/>
  <c r="R285"/>
  <c r="O285"/>
  <c r="U284"/>
  <c r="S284"/>
  <c r="R284"/>
  <c r="O284"/>
  <c r="U283"/>
  <c r="S283"/>
  <c r="R283"/>
  <c r="O283"/>
  <c r="U282"/>
  <c r="S282"/>
  <c r="R282"/>
  <c r="O282"/>
  <c r="U281"/>
  <c r="S281"/>
  <c r="R281"/>
  <c r="O281"/>
  <c r="U280"/>
  <c r="S280"/>
  <c r="R280"/>
  <c r="O280"/>
  <c r="U279"/>
  <c r="S279"/>
  <c r="R279"/>
  <c r="O279"/>
  <c r="U278"/>
  <c r="S278"/>
  <c r="R278"/>
  <c r="O278"/>
  <c r="U277"/>
  <c r="S277"/>
  <c r="R277"/>
  <c r="O277"/>
  <c r="U276"/>
  <c r="S276"/>
  <c r="R276"/>
  <c r="O276"/>
  <c r="U275"/>
  <c r="S275"/>
  <c r="R275"/>
  <c r="O275"/>
  <c r="U274"/>
  <c r="S274"/>
  <c r="R274"/>
  <c r="O274"/>
  <c r="U273"/>
  <c r="S273"/>
  <c r="R273"/>
  <c r="O273"/>
  <c r="U272"/>
  <c r="S272"/>
  <c r="R272"/>
  <c r="O272"/>
  <c r="U271"/>
  <c r="S271"/>
  <c r="R271"/>
  <c r="O271"/>
  <c r="U270"/>
  <c r="S270"/>
  <c r="R270"/>
  <c r="O270"/>
  <c r="U269"/>
  <c r="S269"/>
  <c r="R269"/>
  <c r="O269"/>
  <c r="U268"/>
  <c r="S268"/>
  <c r="R268"/>
  <c r="O268"/>
  <c r="U267"/>
  <c r="S267"/>
  <c r="R267"/>
  <c r="O267"/>
  <c r="U266"/>
  <c r="S266"/>
  <c r="R266"/>
  <c r="O266"/>
  <c r="U265"/>
  <c r="S265"/>
  <c r="R265"/>
  <c r="O265"/>
  <c r="U264"/>
  <c r="S264"/>
  <c r="R264"/>
  <c r="O264"/>
  <c r="U263"/>
  <c r="S263"/>
  <c r="R263"/>
  <c r="O263"/>
  <c r="U262"/>
  <c r="S262"/>
  <c r="R262"/>
  <c r="O262"/>
  <c r="U261"/>
  <c r="S261"/>
  <c r="R261"/>
  <c r="O261"/>
  <c r="U260"/>
  <c r="S260"/>
  <c r="R260"/>
  <c r="O260"/>
  <c r="U259"/>
  <c r="S259"/>
  <c r="R259"/>
  <c r="O259"/>
  <c r="U258"/>
  <c r="S258"/>
  <c r="R258"/>
  <c r="O258"/>
  <c r="U257"/>
  <c r="S257"/>
  <c r="R257"/>
  <c r="O257"/>
  <c r="U256"/>
  <c r="S256"/>
  <c r="R256"/>
  <c r="O256"/>
  <c r="U255"/>
  <c r="S255"/>
  <c r="R255"/>
  <c r="O255"/>
  <c r="U254"/>
  <c r="S254"/>
  <c r="R254"/>
  <c r="O254"/>
  <c r="U253"/>
  <c r="S253"/>
  <c r="R253"/>
  <c r="O253"/>
  <c r="U252"/>
  <c r="S252"/>
  <c r="R252"/>
  <c r="O252"/>
  <c r="U251"/>
  <c r="S251"/>
  <c r="R251"/>
  <c r="O251"/>
  <c r="U250"/>
  <c r="S250"/>
  <c r="R250"/>
  <c r="O250"/>
  <c r="C250"/>
  <c r="U249"/>
  <c r="S249"/>
  <c r="R249"/>
  <c r="O249"/>
  <c r="U248"/>
  <c r="S248"/>
  <c r="R248"/>
  <c r="O248"/>
  <c r="C248"/>
  <c r="U247"/>
  <c r="S247"/>
  <c r="R247"/>
  <c r="O247"/>
  <c r="U246"/>
  <c r="S246"/>
  <c r="R246"/>
  <c r="O246"/>
  <c r="U245"/>
  <c r="S245"/>
  <c r="R245"/>
  <c r="O245"/>
  <c r="U244"/>
  <c r="S244"/>
  <c r="R244"/>
  <c r="O244"/>
  <c r="U243"/>
  <c r="S243"/>
  <c r="R243"/>
  <c r="O243"/>
  <c r="U242"/>
  <c r="S242"/>
  <c r="R242"/>
  <c r="O242"/>
  <c r="U241"/>
  <c r="S241"/>
  <c r="R241"/>
  <c r="O241"/>
  <c r="U240"/>
  <c r="S240"/>
  <c r="R240"/>
  <c r="O240"/>
  <c r="U239"/>
  <c r="S239"/>
  <c r="R239"/>
  <c r="O239"/>
  <c r="U238"/>
  <c r="S238"/>
  <c r="R238"/>
  <c r="O238"/>
  <c r="U237"/>
  <c r="S237"/>
  <c r="R237"/>
  <c r="O237"/>
  <c r="U236"/>
  <c r="S236"/>
  <c r="R236"/>
  <c r="O236"/>
  <c r="U235"/>
  <c r="S235"/>
  <c r="R235"/>
  <c r="O235"/>
  <c r="U234"/>
  <c r="S234"/>
  <c r="R234"/>
  <c r="O234"/>
  <c r="U233"/>
  <c r="S233"/>
  <c r="R233"/>
  <c r="O233"/>
  <c r="U232"/>
  <c r="S232"/>
  <c r="R232"/>
  <c r="O232"/>
  <c r="U231"/>
  <c r="S231"/>
  <c r="R231"/>
  <c r="O231"/>
  <c r="U230"/>
  <c r="S230"/>
  <c r="R230"/>
  <c r="O230"/>
  <c r="U229"/>
  <c r="S229"/>
  <c r="R229"/>
  <c r="O229"/>
  <c r="U228"/>
  <c r="S228"/>
  <c r="R228"/>
  <c r="O228"/>
  <c r="U227"/>
  <c r="S227"/>
  <c r="R227"/>
  <c r="O227"/>
  <c r="U226"/>
  <c r="S226"/>
  <c r="R226"/>
  <c r="O226"/>
  <c r="U225"/>
  <c r="S225"/>
  <c r="R225"/>
  <c r="O225"/>
  <c r="U224"/>
  <c r="S224"/>
  <c r="R224"/>
  <c r="O224"/>
  <c r="U223"/>
  <c r="S223"/>
  <c r="R223"/>
  <c r="O223"/>
  <c r="U222"/>
  <c r="S222"/>
  <c r="R222"/>
  <c r="O222"/>
  <c r="U221"/>
  <c r="S221"/>
  <c r="R221"/>
  <c r="O221"/>
  <c r="U220"/>
  <c r="S220"/>
  <c r="R220"/>
  <c r="O220"/>
  <c r="U219"/>
  <c r="S219"/>
  <c r="R219"/>
  <c r="O219"/>
  <c r="U218"/>
  <c r="S218"/>
  <c r="R218"/>
  <c r="O218"/>
  <c r="U217"/>
  <c r="S217"/>
  <c r="R217"/>
  <c r="O217"/>
  <c r="U216"/>
  <c r="S216"/>
  <c r="R216"/>
  <c r="O216"/>
  <c r="U215"/>
  <c r="S215"/>
  <c r="R215"/>
  <c r="O215"/>
  <c r="U214"/>
  <c r="S214"/>
  <c r="R214"/>
  <c r="O214"/>
  <c r="U213"/>
  <c r="S213"/>
  <c r="R213"/>
  <c r="O213"/>
  <c r="U212"/>
  <c r="S212"/>
  <c r="R212"/>
  <c r="O212"/>
  <c r="U211"/>
  <c r="S211"/>
  <c r="R211"/>
  <c r="O211"/>
  <c r="U210"/>
  <c r="S210"/>
  <c r="R210"/>
  <c r="O210"/>
  <c r="U209"/>
  <c r="S209"/>
  <c r="R209"/>
  <c r="O209"/>
  <c r="U208"/>
  <c r="S208"/>
  <c r="R208"/>
  <c r="O208"/>
  <c r="U207"/>
  <c r="S207"/>
  <c r="R207"/>
  <c r="O207"/>
  <c r="U206"/>
  <c r="S206"/>
  <c r="R206"/>
  <c r="O206"/>
  <c r="U205"/>
  <c r="S205"/>
  <c r="R205"/>
  <c r="O205"/>
  <c r="U204"/>
  <c r="S204"/>
  <c r="R204"/>
  <c r="O204"/>
  <c r="U203"/>
  <c r="S203"/>
  <c r="R203"/>
  <c r="O203"/>
  <c r="U202"/>
  <c r="S202"/>
  <c r="R202"/>
  <c r="O202"/>
  <c r="U201"/>
  <c r="S201"/>
  <c r="R201"/>
  <c r="O201"/>
  <c r="U200"/>
  <c r="S200"/>
  <c r="R200"/>
  <c r="O200"/>
  <c r="U199"/>
  <c r="S199"/>
  <c r="R199"/>
  <c r="O199"/>
  <c r="U198"/>
  <c r="S198"/>
  <c r="R198"/>
  <c r="O198"/>
  <c r="U197"/>
  <c r="S197"/>
  <c r="R197"/>
  <c r="O197"/>
  <c r="U196"/>
  <c r="S196"/>
  <c r="R196"/>
  <c r="O196"/>
  <c r="U195"/>
  <c r="S195"/>
  <c r="R195"/>
  <c r="O195"/>
  <c r="U194"/>
  <c r="S194"/>
  <c r="R194"/>
  <c r="O194"/>
  <c r="U193"/>
  <c r="S193"/>
  <c r="R193"/>
  <c r="O193"/>
  <c r="U192"/>
  <c r="S192"/>
  <c r="R192"/>
  <c r="O192"/>
  <c r="U191"/>
  <c r="S191"/>
  <c r="R191"/>
  <c r="O191"/>
  <c r="U190"/>
  <c r="S190"/>
  <c r="R190"/>
  <c r="O190"/>
  <c r="U189"/>
  <c r="S189"/>
  <c r="R189"/>
  <c r="O189"/>
  <c r="U188"/>
  <c r="S188"/>
  <c r="R188"/>
  <c r="O188"/>
  <c r="U187"/>
  <c r="S187"/>
  <c r="R187"/>
  <c r="O187"/>
  <c r="U186"/>
  <c r="S186"/>
  <c r="R186"/>
  <c r="O186"/>
  <c r="U185"/>
  <c r="S185"/>
  <c r="R185"/>
  <c r="O185"/>
  <c r="U184"/>
  <c r="S184"/>
  <c r="R184"/>
  <c r="O184"/>
  <c r="U183"/>
  <c r="S183"/>
  <c r="R183"/>
  <c r="O183"/>
  <c r="U182"/>
  <c r="S182"/>
  <c r="R182"/>
  <c r="O182"/>
  <c r="U181"/>
  <c r="S181"/>
  <c r="R181"/>
  <c r="O181"/>
  <c r="U180"/>
  <c r="S180"/>
  <c r="R180"/>
  <c r="O180"/>
  <c r="U179"/>
  <c r="S179"/>
  <c r="R179"/>
  <c r="O179"/>
  <c r="U178"/>
  <c r="S178"/>
  <c r="R178"/>
  <c r="O178"/>
  <c r="U177"/>
  <c r="S177"/>
  <c r="R177"/>
  <c r="O177"/>
  <c r="U176"/>
  <c r="S176"/>
  <c r="R176"/>
  <c r="O176"/>
  <c r="U175"/>
  <c r="S175"/>
  <c r="R175"/>
  <c r="O175"/>
  <c r="U174"/>
  <c r="S174"/>
  <c r="R174"/>
  <c r="O174"/>
  <c r="U173"/>
  <c r="S173"/>
  <c r="R173"/>
  <c r="O173"/>
  <c r="U172"/>
  <c r="S172"/>
  <c r="R172"/>
  <c r="O172"/>
  <c r="U171"/>
  <c r="S171"/>
  <c r="R171"/>
  <c r="O171"/>
  <c r="U170"/>
  <c r="S170"/>
  <c r="R170"/>
  <c r="O170"/>
  <c r="U169"/>
  <c r="S169"/>
  <c r="R169"/>
  <c r="O169"/>
  <c r="U168"/>
  <c r="S168"/>
  <c r="R168"/>
  <c r="O168"/>
  <c r="U167"/>
  <c r="S167"/>
  <c r="R167"/>
  <c r="O167"/>
  <c r="U166"/>
  <c r="S166"/>
  <c r="R166"/>
  <c r="O166"/>
  <c r="U165"/>
  <c r="S165"/>
  <c r="R165"/>
  <c r="O165"/>
  <c r="U164"/>
  <c r="S164"/>
  <c r="R164"/>
  <c r="O164"/>
  <c r="U163"/>
  <c r="S163"/>
  <c r="R163"/>
  <c r="O163"/>
  <c r="U162"/>
  <c r="S162"/>
  <c r="R162"/>
  <c r="O162"/>
  <c r="U161"/>
  <c r="S161"/>
  <c r="R161"/>
  <c r="O161"/>
  <c r="U160"/>
  <c r="S160"/>
  <c r="R160"/>
  <c r="O160"/>
  <c r="U159"/>
  <c r="S159"/>
  <c r="R159"/>
  <c r="O159"/>
  <c r="U158"/>
  <c r="S158"/>
  <c r="R158"/>
  <c r="O158"/>
  <c r="U157"/>
  <c r="S157"/>
  <c r="R157"/>
  <c r="O157"/>
  <c r="U156"/>
  <c r="S156"/>
  <c r="R156"/>
  <c r="O156"/>
  <c r="U155"/>
  <c r="S155"/>
  <c r="R155"/>
  <c r="O155"/>
  <c r="U154"/>
  <c r="S154"/>
  <c r="R154"/>
  <c r="O154"/>
  <c r="U153"/>
  <c r="S153"/>
  <c r="R153"/>
  <c r="O153"/>
  <c r="U152"/>
  <c r="S152"/>
  <c r="R152"/>
  <c r="O152"/>
  <c r="U151"/>
  <c r="S151"/>
  <c r="R151"/>
  <c r="O151"/>
  <c r="U150"/>
  <c r="S150"/>
  <c r="R150"/>
  <c r="O150"/>
  <c r="U149"/>
  <c r="S149"/>
  <c r="R149"/>
  <c r="O149"/>
  <c r="U148"/>
  <c r="S148"/>
  <c r="R148"/>
  <c r="O148"/>
  <c r="U147"/>
  <c r="S147"/>
  <c r="R147"/>
  <c r="O147"/>
  <c r="U146"/>
  <c r="S146"/>
  <c r="R146"/>
  <c r="O146"/>
  <c r="U145"/>
  <c r="S145"/>
  <c r="R145"/>
  <c r="O145"/>
  <c r="U144"/>
  <c r="S144"/>
  <c r="R144"/>
  <c r="O144"/>
  <c r="U143"/>
  <c r="S143"/>
  <c r="R143"/>
  <c r="O143"/>
  <c r="U142"/>
  <c r="S142"/>
  <c r="R142"/>
  <c r="O142"/>
  <c r="U141"/>
  <c r="S141"/>
  <c r="R141"/>
  <c r="O141"/>
  <c r="U140"/>
  <c r="S140"/>
  <c r="R140"/>
  <c r="O140"/>
  <c r="U139"/>
  <c r="S139"/>
  <c r="R139"/>
  <c r="O139"/>
  <c r="U138"/>
  <c r="S138"/>
  <c r="R138"/>
  <c r="O138"/>
  <c r="U137"/>
  <c r="S137"/>
  <c r="R137"/>
  <c r="O137"/>
  <c r="U136"/>
  <c r="S136"/>
  <c r="R136"/>
  <c r="O136"/>
  <c r="U135"/>
  <c r="S135"/>
  <c r="R135"/>
  <c r="O135"/>
  <c r="U134"/>
  <c r="S134"/>
  <c r="R134"/>
  <c r="O134"/>
  <c r="U133"/>
  <c r="S133"/>
  <c r="R133"/>
  <c r="O133"/>
  <c r="U132"/>
  <c r="S132"/>
  <c r="R132"/>
  <c r="O132"/>
  <c r="U131"/>
  <c r="S131"/>
  <c r="R131"/>
  <c r="O131"/>
  <c r="U130"/>
  <c r="S130"/>
  <c r="R130"/>
  <c r="O130"/>
  <c r="U129"/>
  <c r="S129"/>
  <c r="R129"/>
  <c r="O129"/>
  <c r="U128"/>
  <c r="S128"/>
  <c r="R128"/>
  <c r="O128"/>
  <c r="U127"/>
  <c r="S127"/>
  <c r="R127"/>
  <c r="O127"/>
  <c r="U126"/>
  <c r="S126"/>
  <c r="R126"/>
  <c r="O126"/>
  <c r="U125"/>
  <c r="S125"/>
  <c r="R125"/>
  <c r="O125"/>
  <c r="U124"/>
  <c r="S124"/>
  <c r="R124"/>
  <c r="O124"/>
  <c r="U123"/>
  <c r="S123"/>
  <c r="R123"/>
  <c r="O123"/>
  <c r="U122"/>
  <c r="S122"/>
  <c r="R122"/>
  <c r="O122"/>
  <c r="U121"/>
  <c r="S121"/>
  <c r="R121"/>
  <c r="O121"/>
  <c r="U120"/>
  <c r="S120"/>
  <c r="R120"/>
  <c r="O120"/>
  <c r="U119"/>
  <c r="S119"/>
  <c r="R119"/>
  <c r="O119"/>
  <c r="U118"/>
  <c r="S118"/>
  <c r="R118"/>
  <c r="O118"/>
  <c r="U117"/>
  <c r="S117"/>
  <c r="R117"/>
  <c r="O117"/>
  <c r="U116"/>
  <c r="S116"/>
  <c r="R116"/>
  <c r="O116"/>
  <c r="U115"/>
  <c r="S115"/>
  <c r="R115"/>
  <c r="O115"/>
  <c r="U114"/>
  <c r="S114"/>
  <c r="R114"/>
  <c r="O114"/>
  <c r="U113"/>
  <c r="S113"/>
  <c r="R113"/>
  <c r="O113"/>
  <c r="U112"/>
  <c r="S112"/>
  <c r="R112"/>
  <c r="O112"/>
  <c r="U111"/>
  <c r="S111"/>
  <c r="R111"/>
  <c r="O111"/>
  <c r="U110"/>
  <c r="S110"/>
  <c r="R110"/>
  <c r="O110"/>
  <c r="U109"/>
  <c r="S109"/>
  <c r="R109"/>
  <c r="O109"/>
  <c r="U108"/>
  <c r="S108"/>
  <c r="R108"/>
  <c r="O108"/>
  <c r="U107"/>
  <c r="S107"/>
  <c r="R107"/>
  <c r="O107"/>
  <c r="U106"/>
  <c r="S106"/>
  <c r="R106"/>
  <c r="O106"/>
  <c r="U105"/>
  <c r="S105"/>
  <c r="R105"/>
  <c r="O105"/>
  <c r="U104"/>
  <c r="S104"/>
  <c r="R104"/>
  <c r="O104"/>
  <c r="U103"/>
  <c r="S103"/>
  <c r="R103"/>
  <c r="O103"/>
  <c r="U102"/>
  <c r="S102"/>
  <c r="R102"/>
  <c r="O102"/>
  <c r="U101"/>
  <c r="S101"/>
  <c r="R101"/>
  <c r="O101"/>
  <c r="U100"/>
  <c r="S100"/>
  <c r="R100"/>
  <c r="O100"/>
  <c r="U99"/>
  <c r="S99"/>
  <c r="R99"/>
  <c r="O99"/>
  <c r="U98"/>
  <c r="S98"/>
  <c r="R98"/>
  <c r="O98"/>
  <c r="U97"/>
  <c r="S97"/>
  <c r="R97"/>
  <c r="O97"/>
  <c r="U96"/>
  <c r="S96"/>
  <c r="R96"/>
  <c r="O96"/>
  <c r="U95"/>
  <c r="S95"/>
  <c r="R95"/>
  <c r="O95"/>
  <c r="U94"/>
  <c r="S94"/>
  <c r="R94"/>
  <c r="O94"/>
  <c r="U93"/>
  <c r="S93"/>
  <c r="R93"/>
  <c r="O93"/>
  <c r="U92"/>
  <c r="S92"/>
  <c r="R92"/>
  <c r="O92"/>
  <c r="U91"/>
  <c r="S91"/>
  <c r="R91"/>
  <c r="O91"/>
  <c r="U90"/>
  <c r="S90"/>
  <c r="R90"/>
  <c r="O90"/>
  <c r="U89"/>
  <c r="S89"/>
  <c r="R89"/>
  <c r="O89"/>
  <c r="U88"/>
  <c r="S88"/>
  <c r="R88"/>
  <c r="O88"/>
  <c r="U87"/>
  <c r="S87"/>
  <c r="R87"/>
  <c r="O87"/>
  <c r="U86"/>
  <c r="S86"/>
  <c r="R86"/>
  <c r="O86"/>
  <c r="U85"/>
  <c r="S85"/>
  <c r="R85"/>
  <c r="O85"/>
  <c r="U84"/>
  <c r="S84"/>
  <c r="R84"/>
  <c r="O84"/>
  <c r="U83"/>
  <c r="S83"/>
  <c r="R83"/>
  <c r="O83"/>
  <c r="U82"/>
  <c r="S82"/>
  <c r="R82"/>
  <c r="O82"/>
  <c r="U81"/>
  <c r="S81"/>
  <c r="R81"/>
  <c r="O81"/>
  <c r="U80"/>
  <c r="S80"/>
  <c r="R80"/>
  <c r="O80"/>
  <c r="U79"/>
  <c r="S79"/>
  <c r="R79"/>
  <c r="O79"/>
  <c r="U78"/>
  <c r="S78"/>
  <c r="R78"/>
  <c r="O78"/>
  <c r="U77"/>
  <c r="S77"/>
  <c r="R77"/>
  <c r="O77"/>
  <c r="U76"/>
  <c r="S76"/>
  <c r="R76"/>
  <c r="O76"/>
  <c r="U75"/>
  <c r="S75"/>
  <c r="R75"/>
  <c r="O75"/>
  <c r="U74"/>
  <c r="S74"/>
  <c r="R74"/>
  <c r="O74"/>
  <c r="U73"/>
  <c r="S73"/>
  <c r="R73"/>
  <c r="O73"/>
  <c r="U72"/>
  <c r="S72"/>
  <c r="R72"/>
  <c r="O72"/>
  <c r="U71"/>
  <c r="S71"/>
  <c r="R71"/>
  <c r="O71"/>
  <c r="U70"/>
  <c r="S70"/>
  <c r="R70"/>
  <c r="O70"/>
  <c r="U69"/>
  <c r="S69"/>
  <c r="R69"/>
  <c r="O69"/>
  <c r="U68"/>
  <c r="S68"/>
  <c r="R68"/>
  <c r="O68"/>
  <c r="U67"/>
  <c r="S67"/>
  <c r="R67"/>
  <c r="O67"/>
  <c r="U66"/>
  <c r="S66"/>
  <c r="R66"/>
  <c r="O66"/>
  <c r="U65"/>
  <c r="S65"/>
  <c r="R65"/>
  <c r="O65"/>
  <c r="U64"/>
  <c r="S64"/>
  <c r="R64"/>
  <c r="O64"/>
  <c r="U63"/>
  <c r="S63"/>
  <c r="R63"/>
  <c r="O63"/>
  <c r="U62"/>
  <c r="S62"/>
  <c r="R62"/>
  <c r="O62"/>
  <c r="U61"/>
  <c r="S61"/>
  <c r="R61"/>
  <c r="O61"/>
  <c r="U60"/>
  <c r="S60"/>
  <c r="R60"/>
  <c r="O60"/>
  <c r="U59"/>
  <c r="S59"/>
  <c r="R59"/>
  <c r="O59"/>
  <c r="U58"/>
  <c r="S58"/>
  <c r="R58"/>
  <c r="O58"/>
  <c r="U57"/>
  <c r="S57"/>
  <c r="R57"/>
  <c r="O57"/>
  <c r="U56"/>
  <c r="S56"/>
  <c r="R56"/>
  <c r="O56"/>
  <c r="U55"/>
  <c r="S55"/>
  <c r="R55"/>
  <c r="O55"/>
  <c r="U54"/>
  <c r="S54"/>
  <c r="R54"/>
  <c r="O54"/>
  <c r="U53"/>
  <c r="S53"/>
  <c r="R53"/>
  <c r="O53"/>
  <c r="U52"/>
  <c r="S52"/>
  <c r="R52"/>
  <c r="O52"/>
  <c r="U51"/>
  <c r="S51"/>
  <c r="R51"/>
  <c r="O51"/>
  <c r="U50"/>
  <c r="S50"/>
  <c r="R50"/>
  <c r="O50"/>
  <c r="U49"/>
  <c r="S49"/>
  <c r="R49"/>
  <c r="O49"/>
  <c r="U48"/>
  <c r="S48"/>
  <c r="R48"/>
  <c r="O48"/>
  <c r="U47"/>
  <c r="S47"/>
  <c r="R47"/>
  <c r="O47"/>
  <c r="U46"/>
  <c r="S46"/>
  <c r="R46"/>
  <c r="O46"/>
  <c r="U45"/>
  <c r="S45"/>
  <c r="R45"/>
  <c r="O45"/>
  <c r="U44"/>
  <c r="S44"/>
  <c r="R44"/>
  <c r="O44"/>
  <c r="U43"/>
  <c r="S43"/>
  <c r="R43"/>
  <c r="O43"/>
  <c r="U42"/>
  <c r="S42"/>
  <c r="R42"/>
  <c r="O42"/>
  <c r="U41"/>
  <c r="S41"/>
  <c r="R41"/>
  <c r="O41"/>
  <c r="U40"/>
  <c r="S40"/>
  <c r="R40"/>
  <c r="O40"/>
  <c r="U39"/>
  <c r="S39"/>
  <c r="R39"/>
  <c r="O39"/>
  <c r="U38"/>
  <c r="S38"/>
  <c r="R38"/>
  <c r="O38"/>
  <c r="U37"/>
  <c r="S37"/>
  <c r="R37"/>
  <c r="O37"/>
  <c r="U36"/>
  <c r="S36"/>
  <c r="R36"/>
  <c r="O36"/>
  <c r="U35"/>
  <c r="S35"/>
  <c r="R35"/>
  <c r="O35"/>
  <c r="U34"/>
  <c r="S34"/>
  <c r="R34"/>
  <c r="O34"/>
  <c r="U33"/>
  <c r="S33"/>
  <c r="R33"/>
  <c r="O33"/>
  <c r="U32"/>
  <c r="S32"/>
  <c r="R32"/>
  <c r="O32"/>
  <c r="U31"/>
  <c r="S31"/>
  <c r="R31"/>
  <c r="O31"/>
  <c r="U30"/>
  <c r="S30"/>
  <c r="R30"/>
  <c r="O30"/>
  <c r="U29"/>
  <c r="S29"/>
  <c r="R29"/>
  <c r="O29"/>
  <c r="U28"/>
  <c r="S28"/>
  <c r="R28"/>
  <c r="O28"/>
  <c r="U27"/>
  <c r="S27"/>
  <c r="R27"/>
  <c r="O27"/>
  <c r="U26"/>
  <c r="S26"/>
  <c r="R26"/>
  <c r="O26"/>
  <c r="U25"/>
  <c r="S25"/>
  <c r="R25"/>
  <c r="O25"/>
  <c r="U24"/>
  <c r="S24"/>
  <c r="R24"/>
  <c r="O24"/>
  <c r="U23"/>
  <c r="S23"/>
  <c r="R23"/>
  <c r="O23"/>
  <c r="U22"/>
  <c r="S22"/>
  <c r="R22"/>
  <c r="O22"/>
  <c r="U21"/>
  <c r="S21"/>
  <c r="R21"/>
  <c r="O21"/>
  <c r="U20"/>
  <c r="S20"/>
  <c r="R20"/>
  <c r="O20"/>
  <c r="U19"/>
  <c r="S19"/>
  <c r="R19"/>
  <c r="O19"/>
  <c r="U18"/>
  <c r="S18"/>
  <c r="R18"/>
  <c r="O18"/>
  <c r="U17"/>
  <c r="S17"/>
  <c r="R17"/>
  <c r="O17"/>
  <c r="U16"/>
  <c r="S16"/>
  <c r="R16"/>
  <c r="O16"/>
  <c r="U15"/>
  <c r="S15"/>
  <c r="R15"/>
  <c r="O15"/>
  <c r="U14"/>
  <c r="S14"/>
  <c r="R14"/>
  <c r="O14"/>
  <c r="U13"/>
  <c r="S13"/>
  <c r="R13"/>
  <c r="O13"/>
  <c r="U12"/>
  <c r="S12"/>
  <c r="R12"/>
  <c r="O12"/>
  <c r="U11"/>
  <c r="S11"/>
  <c r="R11"/>
  <c r="O11"/>
  <c r="U10"/>
  <c r="S10"/>
  <c r="R10"/>
  <c r="O10"/>
  <c r="U9"/>
  <c r="S9"/>
  <c r="R9"/>
  <c r="O9"/>
  <c r="U8"/>
  <c r="S8"/>
  <c r="R8"/>
  <c r="O8"/>
  <c r="U7"/>
  <c r="S7"/>
  <c r="R7"/>
  <c r="O7"/>
  <c r="U6"/>
  <c r="S6"/>
  <c r="R6"/>
  <c r="O6"/>
  <c r="J6"/>
  <c r="H6"/>
  <c r="F6"/>
  <c r="C6"/>
  <c r="U5"/>
  <c r="T5"/>
  <c r="S5"/>
  <c r="R5"/>
  <c r="Q5"/>
  <c r="P5"/>
  <c r="N5"/>
  <c r="M5"/>
  <c r="L5"/>
  <c r="K5"/>
  <c r="J5"/>
  <c r="I5"/>
  <c r="H5"/>
  <c r="G5"/>
  <c r="F5"/>
  <c r="E5"/>
  <c r="C5"/>
  <c r="C86" i="79"/>
  <c r="D61"/>
  <c r="C61"/>
  <c r="B61"/>
  <c r="C57"/>
  <c r="C53"/>
  <c r="C52"/>
  <c r="B52"/>
  <c r="C51"/>
  <c r="C46"/>
  <c r="C45"/>
  <c r="C44"/>
  <c r="D42"/>
  <c r="C42"/>
  <c r="B42"/>
  <c r="C35"/>
  <c r="B35"/>
  <c r="D34"/>
  <c r="C34"/>
  <c r="B34"/>
  <c r="F33"/>
  <c r="C33"/>
  <c r="B33"/>
  <c r="H30"/>
  <c r="H27"/>
  <c r="D27"/>
  <c r="H26"/>
  <c r="D26"/>
  <c r="H25"/>
  <c r="D25"/>
  <c r="H24"/>
  <c r="D24"/>
  <c r="D23"/>
  <c r="D22"/>
  <c r="H21"/>
  <c r="D21"/>
  <c r="C21"/>
  <c r="B21"/>
  <c r="H20"/>
  <c r="D20"/>
  <c r="H19"/>
  <c r="D19"/>
  <c r="H18"/>
  <c r="D18"/>
  <c r="H17"/>
  <c r="D17"/>
  <c r="H16"/>
  <c r="D16"/>
  <c r="H15"/>
  <c r="D15"/>
  <c r="H14"/>
  <c r="D14"/>
  <c r="H13"/>
  <c r="D13"/>
  <c r="H12"/>
  <c r="D12"/>
  <c r="H11"/>
  <c r="D11"/>
  <c r="H10"/>
  <c r="D10"/>
  <c r="H9"/>
  <c r="D9"/>
  <c r="D8"/>
  <c r="H7"/>
  <c r="G7"/>
  <c r="D7"/>
  <c r="C7"/>
  <c r="B7"/>
  <c r="H6"/>
  <c r="G6"/>
  <c r="F6"/>
  <c r="D6"/>
  <c r="C6"/>
  <c r="B6"/>
  <c r="H5"/>
  <c r="G5"/>
  <c r="F5"/>
  <c r="D5"/>
  <c r="C5"/>
  <c r="B5"/>
  <c r="N21" i="48"/>
  <c r="M21"/>
  <c r="N20"/>
  <c r="M20"/>
  <c r="L20"/>
  <c r="K20"/>
  <c r="J20"/>
  <c r="I20"/>
  <c r="C20"/>
  <c r="J17"/>
  <c r="J15"/>
  <c r="J12"/>
  <c r="G8"/>
  <c r="F8"/>
  <c r="J7"/>
  <c r="J6"/>
  <c r="G6"/>
  <c r="F6"/>
  <c r="E6"/>
  <c r="D6"/>
  <c r="C6"/>
  <c r="B6"/>
  <c r="N5"/>
  <c r="M5"/>
  <c r="L5"/>
  <c r="K5"/>
  <c r="J5"/>
  <c r="I5"/>
  <c r="G5"/>
  <c r="F5"/>
  <c r="E5"/>
  <c r="D5"/>
  <c r="C5"/>
  <c r="B5"/>
  <c r="N21" i="76"/>
  <c r="M21"/>
  <c r="N20"/>
  <c r="M20"/>
  <c r="L20"/>
  <c r="K20"/>
  <c r="J20"/>
  <c r="I20"/>
  <c r="C20"/>
  <c r="J17"/>
  <c r="J15"/>
  <c r="J12"/>
  <c r="G8"/>
  <c r="F8"/>
  <c r="J7"/>
  <c r="J6"/>
  <c r="G6"/>
  <c r="F6"/>
  <c r="E6"/>
  <c r="D6"/>
  <c r="C6"/>
  <c r="B6"/>
  <c r="N5"/>
  <c r="M5"/>
  <c r="L5"/>
  <c r="K5"/>
  <c r="J5"/>
  <c r="I5"/>
  <c r="G5"/>
  <c r="F5"/>
  <c r="E5"/>
  <c r="D5"/>
  <c r="C5"/>
  <c r="B5"/>
  <c r="C52" i="19"/>
  <c r="C51"/>
  <c r="C50"/>
  <c r="K23" i="33"/>
  <c r="J23"/>
  <c r="G21"/>
  <c r="F21"/>
  <c r="O20"/>
  <c r="N20"/>
  <c r="M20"/>
  <c r="L20"/>
  <c r="K20"/>
  <c r="J20"/>
  <c r="I20"/>
  <c r="G20"/>
  <c r="F20"/>
  <c r="E20"/>
  <c r="D20"/>
  <c r="C20"/>
  <c r="B20"/>
  <c r="G19"/>
  <c r="F19"/>
  <c r="G17"/>
  <c r="O16"/>
  <c r="N16"/>
  <c r="M16"/>
  <c r="L16"/>
  <c r="O15"/>
  <c r="N15"/>
  <c r="O14"/>
  <c r="G13"/>
  <c r="F13"/>
  <c r="O11"/>
  <c r="N11"/>
  <c r="M11"/>
  <c r="L11"/>
  <c r="G11"/>
  <c r="O10"/>
  <c r="N10"/>
  <c r="L10"/>
  <c r="O8"/>
  <c r="N8"/>
  <c r="O7"/>
  <c r="N7"/>
  <c r="O6"/>
  <c r="N6"/>
  <c r="M6"/>
  <c r="L6"/>
  <c r="K6"/>
  <c r="J6"/>
  <c r="I6"/>
  <c r="G6"/>
  <c r="F6"/>
  <c r="E6"/>
  <c r="D6"/>
  <c r="C6"/>
  <c r="B6"/>
  <c r="O5"/>
  <c r="N5"/>
  <c r="M5"/>
  <c r="L5"/>
  <c r="K5"/>
  <c r="J5"/>
  <c r="I5"/>
  <c r="G5"/>
  <c r="F5"/>
  <c r="E5"/>
  <c r="D5"/>
  <c r="C5"/>
  <c r="B5"/>
  <c r="C55" i="75"/>
  <c r="C54"/>
  <c r="C53"/>
  <c r="J23" i="74"/>
  <c r="G21"/>
  <c r="F21"/>
  <c r="O20"/>
  <c r="N20"/>
  <c r="M20"/>
  <c r="L20"/>
  <c r="K20"/>
  <c r="J20"/>
  <c r="I20"/>
  <c r="G20"/>
  <c r="F20"/>
  <c r="E20"/>
  <c r="D20"/>
  <c r="C20"/>
  <c r="B20"/>
  <c r="G19"/>
  <c r="F19"/>
  <c r="G17"/>
  <c r="O16"/>
  <c r="N16"/>
  <c r="M16"/>
  <c r="L16"/>
  <c r="O15"/>
  <c r="N15"/>
  <c r="O14"/>
  <c r="G13"/>
  <c r="F13"/>
  <c r="O11"/>
  <c r="N11"/>
  <c r="G11"/>
  <c r="O10"/>
  <c r="N10"/>
  <c r="K10"/>
  <c r="O8"/>
  <c r="N8"/>
  <c r="O7"/>
  <c r="N7"/>
  <c r="L7"/>
  <c r="O6"/>
  <c r="N6"/>
  <c r="M6"/>
  <c r="L6"/>
  <c r="K6"/>
  <c r="J6"/>
  <c r="I6"/>
  <c r="G6"/>
  <c r="F6"/>
  <c r="E6"/>
  <c r="D6"/>
  <c r="C6"/>
  <c r="B6"/>
  <c r="O5"/>
  <c r="N5"/>
  <c r="M5"/>
  <c r="L5"/>
  <c r="K5"/>
  <c r="J5"/>
  <c r="I5"/>
  <c r="G5"/>
  <c r="F5"/>
  <c r="E5"/>
  <c r="D5"/>
  <c r="C5"/>
  <c r="B5"/>
  <c r="N3"/>
  <c r="C27" i="59"/>
  <c r="C22"/>
  <c r="C17"/>
  <c r="C12"/>
  <c r="C8"/>
  <c r="D5"/>
  <c r="C5"/>
  <c r="B33" i="32"/>
  <c r="E12"/>
  <c r="B11"/>
  <c r="B6"/>
  <c r="B5"/>
  <c r="H1376" i="27"/>
  <c r="H1375"/>
  <c r="H1374"/>
  <c r="H1373"/>
  <c r="H1372"/>
  <c r="H1371"/>
  <c r="H1370"/>
  <c r="H1369"/>
  <c r="H1368"/>
  <c r="H1367"/>
  <c r="H1366"/>
  <c r="H1365"/>
  <c r="H1364"/>
  <c r="H1363"/>
  <c r="H1362"/>
  <c r="H1361"/>
  <c r="H1360"/>
  <c r="H1359"/>
  <c r="H1358"/>
  <c r="H1357"/>
  <c r="H1356"/>
  <c r="H1355"/>
  <c r="H1354"/>
  <c r="H1353"/>
  <c r="H1352"/>
  <c r="H1351"/>
  <c r="H1350"/>
  <c r="H1349"/>
  <c r="H1348"/>
  <c r="H1347"/>
  <c r="H1346"/>
  <c r="H1345"/>
  <c r="H1344"/>
  <c r="H1343"/>
  <c r="H1342"/>
  <c r="H1341"/>
  <c r="H1340"/>
  <c r="H1339"/>
  <c r="H1338"/>
  <c r="H1337"/>
  <c r="H1336"/>
  <c r="H1335"/>
  <c r="H1334"/>
  <c r="H1333"/>
  <c r="H1332"/>
  <c r="H1331"/>
  <c r="H1330"/>
  <c r="H1329"/>
  <c r="H1328"/>
  <c r="H1327"/>
  <c r="H1326"/>
  <c r="H1325"/>
  <c r="H1324"/>
  <c r="H1323"/>
  <c r="H1322"/>
  <c r="H1321"/>
  <c r="H1320"/>
  <c r="H1319"/>
  <c r="H1318"/>
  <c r="H1317"/>
  <c r="H1316"/>
  <c r="H1315"/>
  <c r="H1314"/>
  <c r="H1313"/>
  <c r="H1312"/>
  <c r="H1311"/>
  <c r="H1310"/>
  <c r="H1309"/>
  <c r="H1308"/>
  <c r="H1307"/>
  <c r="H1306"/>
  <c r="H1305"/>
  <c r="H1304"/>
  <c r="H1303"/>
  <c r="H1302"/>
  <c r="H1301"/>
  <c r="H1300"/>
  <c r="H1299"/>
  <c r="H1298"/>
  <c r="H1297"/>
  <c r="H1296"/>
  <c r="H1295"/>
  <c r="H1294"/>
  <c r="H1293"/>
  <c r="H1292"/>
  <c r="H1291"/>
  <c r="H1290"/>
  <c r="H1289"/>
  <c r="H1288"/>
  <c r="H1287"/>
  <c r="H1286"/>
  <c r="H1285"/>
  <c r="H1284"/>
  <c r="H1283"/>
  <c r="H1282"/>
  <c r="H1281"/>
  <c r="H1280"/>
  <c r="H1279"/>
  <c r="H1278"/>
  <c r="H1277"/>
  <c r="H1276"/>
  <c r="H1275"/>
  <c r="H1274"/>
  <c r="H1273"/>
  <c r="H1272"/>
  <c r="H1271"/>
  <c r="H1270"/>
  <c r="H1269"/>
  <c r="H1268"/>
  <c r="H1267"/>
  <c r="H1266"/>
  <c r="H1265"/>
  <c r="H1264"/>
  <c r="H1263"/>
  <c r="H1262"/>
  <c r="H1261"/>
  <c r="H1260"/>
  <c r="H1259"/>
  <c r="H1258"/>
  <c r="H1257"/>
  <c r="H1256"/>
  <c r="H1255"/>
  <c r="H1254"/>
  <c r="H1253"/>
  <c r="H1252"/>
  <c r="H1251"/>
  <c r="H1250"/>
  <c r="H1249"/>
  <c r="H1248"/>
  <c r="H1247"/>
  <c r="H1246"/>
  <c r="H1245"/>
  <c r="H1244"/>
  <c r="H1243"/>
  <c r="H1242"/>
  <c r="H1241"/>
  <c r="H1240"/>
  <c r="H1239"/>
  <c r="H1238"/>
  <c r="H1237"/>
  <c r="F1237"/>
  <c r="E1237"/>
  <c r="H1236"/>
  <c r="F1236"/>
  <c r="E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H1106"/>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D1045"/>
  <c r="H1044"/>
  <c r="H1043"/>
  <c r="D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D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D850"/>
  <c r="H849"/>
  <c r="H848"/>
  <c r="H847"/>
  <c r="H846"/>
  <c r="H845"/>
  <c r="H844"/>
  <c r="H843"/>
  <c r="H842"/>
  <c r="H841"/>
  <c r="H840"/>
  <c r="H839"/>
  <c r="H838"/>
  <c r="H837"/>
  <c r="H836"/>
  <c r="H835"/>
  <c r="H834"/>
  <c r="D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D772"/>
  <c r="H771"/>
  <c r="H770"/>
  <c r="D770"/>
  <c r="H769"/>
  <c r="H768"/>
  <c r="H767"/>
  <c r="H766"/>
  <c r="H765"/>
  <c r="H764"/>
  <c r="H763"/>
  <c r="H762"/>
  <c r="H761"/>
  <c r="H760"/>
  <c r="H759"/>
  <c r="H758"/>
  <c r="H757"/>
  <c r="H756"/>
  <c r="H755"/>
  <c r="D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D565"/>
  <c r="H564"/>
  <c r="H563"/>
  <c r="H562"/>
  <c r="D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D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D315"/>
  <c r="H314"/>
  <c r="D314"/>
  <c r="H313"/>
  <c r="H312"/>
  <c r="H311"/>
  <c r="H310"/>
  <c r="D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E6"/>
  <c r="M41" i="26"/>
  <c r="L41"/>
  <c r="E40"/>
  <c r="C40"/>
  <c r="B40"/>
  <c r="M38"/>
  <c r="L38"/>
  <c r="K38"/>
  <c r="J38"/>
  <c r="I38"/>
  <c r="O37"/>
  <c r="N37"/>
  <c r="M37"/>
  <c r="L37"/>
  <c r="K37"/>
  <c r="J37"/>
  <c r="I37"/>
  <c r="G35"/>
  <c r="F35"/>
  <c r="E35"/>
  <c r="D35"/>
  <c r="C35"/>
  <c r="B35"/>
  <c r="G34"/>
  <c r="F34"/>
  <c r="E34"/>
  <c r="D34"/>
  <c r="C34"/>
  <c r="B34"/>
  <c r="O26"/>
  <c r="N26"/>
  <c r="O24"/>
  <c r="N24"/>
  <c r="N23"/>
  <c r="O22"/>
  <c r="N22"/>
  <c r="L22"/>
  <c r="G22"/>
  <c r="F22"/>
  <c r="E22"/>
  <c r="D22"/>
  <c r="C22"/>
  <c r="B22"/>
  <c r="O21"/>
  <c r="N21"/>
  <c r="O20"/>
  <c r="N20"/>
  <c r="G20"/>
  <c r="O19"/>
  <c r="N19"/>
  <c r="G19"/>
  <c r="F19"/>
  <c r="O18"/>
  <c r="N18"/>
  <c r="G18"/>
  <c r="F18"/>
  <c r="O17"/>
  <c r="N17"/>
  <c r="M17"/>
  <c r="G17"/>
  <c r="F17"/>
  <c r="O16"/>
  <c r="N16"/>
  <c r="M16"/>
  <c r="G16"/>
  <c r="F16"/>
  <c r="O15"/>
  <c r="N15"/>
  <c r="G15"/>
  <c r="F15"/>
  <c r="O14"/>
  <c r="N14"/>
  <c r="G14"/>
  <c r="F14"/>
  <c r="O13"/>
  <c r="N13"/>
  <c r="G13"/>
  <c r="F13"/>
  <c r="O12"/>
  <c r="N12"/>
  <c r="G12"/>
  <c r="F12"/>
  <c r="O11"/>
  <c r="N11"/>
  <c r="G11"/>
  <c r="F11"/>
  <c r="O10"/>
  <c r="N10"/>
  <c r="G10"/>
  <c r="F10"/>
  <c r="O9"/>
  <c r="N9"/>
  <c r="G9"/>
  <c r="F9"/>
  <c r="O8"/>
  <c r="N8"/>
  <c r="G8"/>
  <c r="F8"/>
  <c r="O7"/>
  <c r="N7"/>
  <c r="G7"/>
  <c r="F7"/>
  <c r="E7"/>
  <c r="C7"/>
  <c r="B7"/>
  <c r="O6"/>
  <c r="N6"/>
  <c r="M6"/>
  <c r="L6"/>
  <c r="K6"/>
  <c r="J6"/>
  <c r="I6"/>
  <c r="G6"/>
  <c r="F6"/>
  <c r="E6"/>
  <c r="D6"/>
  <c r="C6"/>
  <c r="B6"/>
  <c r="O5"/>
  <c r="N5"/>
  <c r="M5"/>
  <c r="L5"/>
  <c r="K5"/>
  <c r="J5"/>
  <c r="I5"/>
  <c r="G5"/>
  <c r="F5"/>
  <c r="E5"/>
  <c r="D5"/>
  <c r="C5"/>
  <c r="B5"/>
  <c r="H1376" i="73"/>
  <c r="H1375"/>
  <c r="H1374"/>
  <c r="H1373"/>
  <c r="H1372"/>
  <c r="H1371"/>
  <c r="H1370"/>
  <c r="H1369"/>
  <c r="H1368"/>
  <c r="H1367"/>
  <c r="H1366"/>
  <c r="H1365"/>
  <c r="H1364"/>
  <c r="H1363"/>
  <c r="H1362"/>
  <c r="H1361"/>
  <c r="H1360"/>
  <c r="H1359"/>
  <c r="H1358"/>
  <c r="H1357"/>
  <c r="H1356"/>
  <c r="H1355"/>
  <c r="H1354"/>
  <c r="H1353"/>
  <c r="H1352"/>
  <c r="H1351"/>
  <c r="H1350"/>
  <c r="H1349"/>
  <c r="H1348"/>
  <c r="H1347"/>
  <c r="H1346"/>
  <c r="H1345"/>
  <c r="H1344"/>
  <c r="H1343"/>
  <c r="H1342"/>
  <c r="H1341"/>
  <c r="H1340"/>
  <c r="H1339"/>
  <c r="H1338"/>
  <c r="H1337"/>
  <c r="H1336"/>
  <c r="H1335"/>
  <c r="H1334"/>
  <c r="H1333"/>
  <c r="H1332"/>
  <c r="H1331"/>
  <c r="H1330"/>
  <c r="H1329"/>
  <c r="H1328"/>
  <c r="H1327"/>
  <c r="H1326"/>
  <c r="H1325"/>
  <c r="H1324"/>
  <c r="H1323"/>
  <c r="H1322"/>
  <c r="H1321"/>
  <c r="H1320"/>
  <c r="H1319"/>
  <c r="H1318"/>
  <c r="H1317"/>
  <c r="H1316"/>
  <c r="H1315"/>
  <c r="H1314"/>
  <c r="H1313"/>
  <c r="H1312"/>
  <c r="H1311"/>
  <c r="H1310"/>
  <c r="H1309"/>
  <c r="H1308"/>
  <c r="H1307"/>
  <c r="H1306"/>
  <c r="H1305"/>
  <c r="H1304"/>
  <c r="H1303"/>
  <c r="H1302"/>
  <c r="H1301"/>
  <c r="H1300"/>
  <c r="H1299"/>
  <c r="H1298"/>
  <c r="H1297"/>
  <c r="H1296"/>
  <c r="H1295"/>
  <c r="H1294"/>
  <c r="H1293"/>
  <c r="H1292"/>
  <c r="H1291"/>
  <c r="H1290"/>
  <c r="H1289"/>
  <c r="H1288"/>
  <c r="H1287"/>
  <c r="H1286"/>
  <c r="H1285"/>
  <c r="H1284"/>
  <c r="H1283"/>
  <c r="H1282"/>
  <c r="H1281"/>
  <c r="H1280"/>
  <c r="H1279"/>
  <c r="H1278"/>
  <c r="H1277"/>
  <c r="H1276"/>
  <c r="H1275"/>
  <c r="H1274"/>
  <c r="H1273"/>
  <c r="H1272"/>
  <c r="H1271"/>
  <c r="H1270"/>
  <c r="H1269"/>
  <c r="H1268"/>
  <c r="H1267"/>
  <c r="H1266"/>
  <c r="H1265"/>
  <c r="H1264"/>
  <c r="H1263"/>
  <c r="H1262"/>
  <c r="H1261"/>
  <c r="H1260"/>
  <c r="H1259"/>
  <c r="H1258"/>
  <c r="H1257"/>
  <c r="H1256"/>
  <c r="H1255"/>
  <c r="H1254"/>
  <c r="H1253"/>
  <c r="H1252"/>
  <c r="H1251"/>
  <c r="H1250"/>
  <c r="H1249"/>
  <c r="H1248"/>
  <c r="H1247"/>
  <c r="H1246"/>
  <c r="H1245"/>
  <c r="H1244"/>
  <c r="H1243"/>
  <c r="H1242"/>
  <c r="H1241"/>
  <c r="H1240"/>
  <c r="H1239"/>
  <c r="H1238"/>
  <c r="H1237"/>
  <c r="E1237"/>
  <c r="H1236"/>
  <c r="E1236"/>
  <c r="H1235"/>
  <c r="H1234"/>
  <c r="H1233"/>
  <c r="H1232"/>
  <c r="H1231"/>
  <c r="H1230"/>
  <c r="H1229"/>
  <c r="H1228"/>
  <c r="H1227"/>
  <c r="H1226"/>
  <c r="H1225"/>
  <c r="H1224"/>
  <c r="H1223"/>
  <c r="H1222"/>
  <c r="H1221"/>
  <c r="H1220"/>
  <c r="H1219"/>
  <c r="H1218"/>
  <c r="H1217"/>
  <c r="H1216"/>
  <c r="H1215"/>
  <c r="H1214"/>
  <c r="H1213"/>
  <c r="H1212"/>
  <c r="H1211"/>
  <c r="H1210"/>
  <c r="H1209"/>
  <c r="H1208"/>
  <c r="H1207"/>
  <c r="H1206"/>
  <c r="H1205"/>
  <c r="H1204"/>
  <c r="H1203"/>
  <c r="H1202"/>
  <c r="H1201"/>
  <c r="H1200"/>
  <c r="H1199"/>
  <c r="H1198"/>
  <c r="H1197"/>
  <c r="H1196"/>
  <c r="H1195"/>
  <c r="H1194"/>
  <c r="H1193"/>
  <c r="H1192"/>
  <c r="H1191"/>
  <c r="H1190"/>
  <c r="H1189"/>
  <c r="H1188"/>
  <c r="H1187"/>
  <c r="H1186"/>
  <c r="H1185"/>
  <c r="H1184"/>
  <c r="H1183"/>
  <c r="H1182"/>
  <c r="H1181"/>
  <c r="H1180"/>
  <c r="H1179"/>
  <c r="H1178"/>
  <c r="H1177"/>
  <c r="H1176"/>
  <c r="H1175"/>
  <c r="H1174"/>
  <c r="H1173"/>
  <c r="H1172"/>
  <c r="H1171"/>
  <c r="H1170"/>
  <c r="H1169"/>
  <c r="H1168"/>
  <c r="H1167"/>
  <c r="H1166"/>
  <c r="H1165"/>
  <c r="H1164"/>
  <c r="H1163"/>
  <c r="H1162"/>
  <c r="H1161"/>
  <c r="H1160"/>
  <c r="H1159"/>
  <c r="H1158"/>
  <c r="H1157"/>
  <c r="H1156"/>
  <c r="H1155"/>
  <c r="H1154"/>
  <c r="H1153"/>
  <c r="H1152"/>
  <c r="H1151"/>
  <c r="H1150"/>
  <c r="H1149"/>
  <c r="H1148"/>
  <c r="H1147"/>
  <c r="H1146"/>
  <c r="H1145"/>
  <c r="H1144"/>
  <c r="H1143"/>
  <c r="H1142"/>
  <c r="H1141"/>
  <c r="H1140"/>
  <c r="H1139"/>
  <c r="H1138"/>
  <c r="H1137"/>
  <c r="H1136"/>
  <c r="H1135"/>
  <c r="H1134"/>
  <c r="H1133"/>
  <c r="H1132"/>
  <c r="H1131"/>
  <c r="H1130"/>
  <c r="H1129"/>
  <c r="H1128"/>
  <c r="H1127"/>
  <c r="H1126"/>
  <c r="H1125"/>
  <c r="H1124"/>
  <c r="H1123"/>
  <c r="H1122"/>
  <c r="H1121"/>
  <c r="H1120"/>
  <c r="H1119"/>
  <c r="H1118"/>
  <c r="H1117"/>
  <c r="H1116"/>
  <c r="H1115"/>
  <c r="H1114"/>
  <c r="H1113"/>
  <c r="H1112"/>
  <c r="H1111"/>
  <c r="H1110"/>
  <c r="H1109"/>
  <c r="H1108"/>
  <c r="H1107"/>
  <c r="H1106"/>
  <c r="H1105"/>
  <c r="H1104"/>
  <c r="H1103"/>
  <c r="H1102"/>
  <c r="H1101"/>
  <c r="H1100"/>
  <c r="H1099"/>
  <c r="H1098"/>
  <c r="H1097"/>
  <c r="H1096"/>
  <c r="H1095"/>
  <c r="H1094"/>
  <c r="H1093"/>
  <c r="H1092"/>
  <c r="H1091"/>
  <c r="H1090"/>
  <c r="H1089"/>
  <c r="H1088"/>
  <c r="H1087"/>
  <c r="H1086"/>
  <c r="H1085"/>
  <c r="H1084"/>
  <c r="H1083"/>
  <c r="H1082"/>
  <c r="H1081"/>
  <c r="H1080"/>
  <c r="H1079"/>
  <c r="H1078"/>
  <c r="H1077"/>
  <c r="H1076"/>
  <c r="H1075"/>
  <c r="H1074"/>
  <c r="H1073"/>
  <c r="H1072"/>
  <c r="H1071"/>
  <c r="H1070"/>
  <c r="H1069"/>
  <c r="H1068"/>
  <c r="H1067"/>
  <c r="H1066"/>
  <c r="H1065"/>
  <c r="H1064"/>
  <c r="H1063"/>
  <c r="H1062"/>
  <c r="H1061"/>
  <c r="H1060"/>
  <c r="H1059"/>
  <c r="H1058"/>
  <c r="H1057"/>
  <c r="H1056"/>
  <c r="H1055"/>
  <c r="H1054"/>
  <c r="H1053"/>
  <c r="H1052"/>
  <c r="H1051"/>
  <c r="H1050"/>
  <c r="H1049"/>
  <c r="H1048"/>
  <c r="H1047"/>
  <c r="H1046"/>
  <c r="H1045"/>
  <c r="D1045"/>
  <c r="H1044"/>
  <c r="H1043"/>
  <c r="D1043"/>
  <c r="H1042"/>
  <c r="H1041"/>
  <c r="H1040"/>
  <c r="H1039"/>
  <c r="H1038"/>
  <c r="H1037"/>
  <c r="H1036"/>
  <c r="H1035"/>
  <c r="H1034"/>
  <c r="H1033"/>
  <c r="H1032"/>
  <c r="H1031"/>
  <c r="H1030"/>
  <c r="H1029"/>
  <c r="H1028"/>
  <c r="H1027"/>
  <c r="H1026"/>
  <c r="H1025"/>
  <c r="H1024"/>
  <c r="H1023"/>
  <c r="H1022"/>
  <c r="H1021"/>
  <c r="H1020"/>
  <c r="H1019"/>
  <c r="H1018"/>
  <c r="H1017"/>
  <c r="H1016"/>
  <c r="H1015"/>
  <c r="H1014"/>
  <c r="H1013"/>
  <c r="H1012"/>
  <c r="H1011"/>
  <c r="H1010"/>
  <c r="H1009"/>
  <c r="H1008"/>
  <c r="H1007"/>
  <c r="H1006"/>
  <c r="H1005"/>
  <c r="H1004"/>
  <c r="H1003"/>
  <c r="H1002"/>
  <c r="H1001"/>
  <c r="H1000"/>
  <c r="H999"/>
  <c r="H998"/>
  <c r="H997"/>
  <c r="H996"/>
  <c r="H995"/>
  <c r="H994"/>
  <c r="H993"/>
  <c r="H992"/>
  <c r="H991"/>
  <c r="H990"/>
  <c r="H989"/>
  <c r="H988"/>
  <c r="H987"/>
  <c r="H986"/>
  <c r="H985"/>
  <c r="H984"/>
  <c r="H983"/>
  <c r="H982"/>
  <c r="D982"/>
  <c r="H981"/>
  <c r="H980"/>
  <c r="H979"/>
  <c r="H978"/>
  <c r="H977"/>
  <c r="H976"/>
  <c r="H975"/>
  <c r="H974"/>
  <c r="H973"/>
  <c r="H972"/>
  <c r="H971"/>
  <c r="H970"/>
  <c r="H969"/>
  <c r="H968"/>
  <c r="H967"/>
  <c r="H966"/>
  <c r="H965"/>
  <c r="H964"/>
  <c r="H963"/>
  <c r="H962"/>
  <c r="H961"/>
  <c r="H960"/>
  <c r="H959"/>
  <c r="H958"/>
  <c r="H957"/>
  <c r="H956"/>
  <c r="H955"/>
  <c r="H954"/>
  <c r="H953"/>
  <c r="H952"/>
  <c r="H951"/>
  <c r="H950"/>
  <c r="H949"/>
  <c r="H948"/>
  <c r="H947"/>
  <c r="H946"/>
  <c r="H945"/>
  <c r="H944"/>
  <c r="H943"/>
  <c r="H942"/>
  <c r="H941"/>
  <c r="H940"/>
  <c r="H939"/>
  <c r="H938"/>
  <c r="H937"/>
  <c r="H936"/>
  <c r="H935"/>
  <c r="H934"/>
  <c r="H933"/>
  <c r="H932"/>
  <c r="H931"/>
  <c r="H930"/>
  <c r="H929"/>
  <c r="H928"/>
  <c r="H927"/>
  <c r="H926"/>
  <c r="H925"/>
  <c r="H924"/>
  <c r="H923"/>
  <c r="H922"/>
  <c r="H921"/>
  <c r="H920"/>
  <c r="H919"/>
  <c r="H918"/>
  <c r="H917"/>
  <c r="H916"/>
  <c r="H915"/>
  <c r="H914"/>
  <c r="H913"/>
  <c r="H912"/>
  <c r="H911"/>
  <c r="H910"/>
  <c r="H909"/>
  <c r="H908"/>
  <c r="H907"/>
  <c r="H906"/>
  <c r="H905"/>
  <c r="H904"/>
  <c r="H903"/>
  <c r="H902"/>
  <c r="H901"/>
  <c r="H900"/>
  <c r="H899"/>
  <c r="H898"/>
  <c r="H897"/>
  <c r="H896"/>
  <c r="H895"/>
  <c r="H894"/>
  <c r="H893"/>
  <c r="H892"/>
  <c r="H891"/>
  <c r="H890"/>
  <c r="H889"/>
  <c r="H888"/>
  <c r="H887"/>
  <c r="H886"/>
  <c r="H885"/>
  <c r="H884"/>
  <c r="H883"/>
  <c r="H882"/>
  <c r="H881"/>
  <c r="H880"/>
  <c r="H879"/>
  <c r="H878"/>
  <c r="H877"/>
  <c r="H876"/>
  <c r="H875"/>
  <c r="H874"/>
  <c r="H873"/>
  <c r="H872"/>
  <c r="H871"/>
  <c r="H870"/>
  <c r="H869"/>
  <c r="H868"/>
  <c r="H867"/>
  <c r="H866"/>
  <c r="H865"/>
  <c r="H864"/>
  <c r="H863"/>
  <c r="H862"/>
  <c r="H861"/>
  <c r="H860"/>
  <c r="H859"/>
  <c r="H858"/>
  <c r="H857"/>
  <c r="H856"/>
  <c r="H855"/>
  <c r="H854"/>
  <c r="H853"/>
  <c r="H852"/>
  <c r="H851"/>
  <c r="H850"/>
  <c r="D850"/>
  <c r="H849"/>
  <c r="D849"/>
  <c r="H848"/>
  <c r="H847"/>
  <c r="H846"/>
  <c r="H845"/>
  <c r="H844"/>
  <c r="H843"/>
  <c r="H842"/>
  <c r="H841"/>
  <c r="H840"/>
  <c r="H839"/>
  <c r="H838"/>
  <c r="H837"/>
  <c r="H836"/>
  <c r="H835"/>
  <c r="H834"/>
  <c r="D834"/>
  <c r="H833"/>
  <c r="H832"/>
  <c r="H831"/>
  <c r="H830"/>
  <c r="H829"/>
  <c r="H828"/>
  <c r="H827"/>
  <c r="H826"/>
  <c r="H825"/>
  <c r="H824"/>
  <c r="H823"/>
  <c r="H822"/>
  <c r="H821"/>
  <c r="H820"/>
  <c r="H819"/>
  <c r="H818"/>
  <c r="H817"/>
  <c r="H816"/>
  <c r="H815"/>
  <c r="H814"/>
  <c r="H813"/>
  <c r="H812"/>
  <c r="H811"/>
  <c r="H810"/>
  <c r="H809"/>
  <c r="H808"/>
  <c r="H807"/>
  <c r="H806"/>
  <c r="H805"/>
  <c r="H804"/>
  <c r="H803"/>
  <c r="H802"/>
  <c r="H801"/>
  <c r="H800"/>
  <c r="H799"/>
  <c r="H798"/>
  <c r="H797"/>
  <c r="H796"/>
  <c r="H795"/>
  <c r="H794"/>
  <c r="H793"/>
  <c r="H792"/>
  <c r="H791"/>
  <c r="H790"/>
  <c r="H789"/>
  <c r="H788"/>
  <c r="H787"/>
  <c r="H786"/>
  <c r="H785"/>
  <c r="H784"/>
  <c r="H783"/>
  <c r="H782"/>
  <c r="H781"/>
  <c r="H780"/>
  <c r="H779"/>
  <c r="H778"/>
  <c r="H777"/>
  <c r="H776"/>
  <c r="H775"/>
  <c r="H774"/>
  <c r="H773"/>
  <c r="H772"/>
  <c r="D772"/>
  <c r="H771"/>
  <c r="H770"/>
  <c r="D770"/>
  <c r="H769"/>
  <c r="H768"/>
  <c r="H767"/>
  <c r="H766"/>
  <c r="H765"/>
  <c r="H764"/>
  <c r="H763"/>
  <c r="H762"/>
  <c r="H761"/>
  <c r="H760"/>
  <c r="H759"/>
  <c r="H758"/>
  <c r="H757"/>
  <c r="H756"/>
  <c r="H755"/>
  <c r="D755"/>
  <c r="H754"/>
  <c r="H753"/>
  <c r="H752"/>
  <c r="H751"/>
  <c r="H750"/>
  <c r="H749"/>
  <c r="H748"/>
  <c r="H747"/>
  <c r="H746"/>
  <c r="H745"/>
  <c r="H744"/>
  <c r="H743"/>
  <c r="H742"/>
  <c r="H741"/>
  <c r="H740"/>
  <c r="H739"/>
  <c r="H738"/>
  <c r="H737"/>
  <c r="H736"/>
  <c r="H735"/>
  <c r="H734"/>
  <c r="H733"/>
  <c r="H732"/>
  <c r="H731"/>
  <c r="H730"/>
  <c r="H729"/>
  <c r="H728"/>
  <c r="H727"/>
  <c r="H726"/>
  <c r="H725"/>
  <c r="H724"/>
  <c r="H723"/>
  <c r="H722"/>
  <c r="H721"/>
  <c r="H720"/>
  <c r="H719"/>
  <c r="H718"/>
  <c r="H717"/>
  <c r="H716"/>
  <c r="H715"/>
  <c r="H714"/>
  <c r="H713"/>
  <c r="H712"/>
  <c r="H711"/>
  <c r="H710"/>
  <c r="H709"/>
  <c r="H708"/>
  <c r="H707"/>
  <c r="H706"/>
  <c r="H705"/>
  <c r="H704"/>
  <c r="H703"/>
  <c r="H702"/>
  <c r="H701"/>
  <c r="H700"/>
  <c r="H699"/>
  <c r="H698"/>
  <c r="H697"/>
  <c r="H696"/>
  <c r="H695"/>
  <c r="H694"/>
  <c r="H693"/>
  <c r="H692"/>
  <c r="H691"/>
  <c r="H690"/>
  <c r="H689"/>
  <c r="H688"/>
  <c r="H687"/>
  <c r="H686"/>
  <c r="H685"/>
  <c r="H684"/>
  <c r="H683"/>
  <c r="H682"/>
  <c r="H681"/>
  <c r="H680"/>
  <c r="H679"/>
  <c r="H678"/>
  <c r="H677"/>
  <c r="H676"/>
  <c r="H675"/>
  <c r="H674"/>
  <c r="H673"/>
  <c r="H672"/>
  <c r="H671"/>
  <c r="H670"/>
  <c r="H669"/>
  <c r="H668"/>
  <c r="H667"/>
  <c r="H666"/>
  <c r="H665"/>
  <c r="H664"/>
  <c r="H663"/>
  <c r="H662"/>
  <c r="H661"/>
  <c r="H660"/>
  <c r="H659"/>
  <c r="H658"/>
  <c r="H657"/>
  <c r="H656"/>
  <c r="H655"/>
  <c r="H654"/>
  <c r="H653"/>
  <c r="H652"/>
  <c r="H651"/>
  <c r="H650"/>
  <c r="H649"/>
  <c r="H648"/>
  <c r="H647"/>
  <c r="H646"/>
  <c r="H645"/>
  <c r="H644"/>
  <c r="H643"/>
  <c r="H642"/>
  <c r="H641"/>
  <c r="H640"/>
  <c r="H639"/>
  <c r="H638"/>
  <c r="H637"/>
  <c r="H636"/>
  <c r="H635"/>
  <c r="H634"/>
  <c r="H633"/>
  <c r="H632"/>
  <c r="H631"/>
  <c r="H630"/>
  <c r="H629"/>
  <c r="H628"/>
  <c r="H627"/>
  <c r="H626"/>
  <c r="H625"/>
  <c r="H624"/>
  <c r="H623"/>
  <c r="H622"/>
  <c r="H621"/>
  <c r="H620"/>
  <c r="H619"/>
  <c r="H618"/>
  <c r="H617"/>
  <c r="H616"/>
  <c r="H615"/>
  <c r="H614"/>
  <c r="H613"/>
  <c r="H612"/>
  <c r="H611"/>
  <c r="H610"/>
  <c r="H609"/>
  <c r="H608"/>
  <c r="H607"/>
  <c r="H606"/>
  <c r="H605"/>
  <c r="H604"/>
  <c r="H603"/>
  <c r="H602"/>
  <c r="H601"/>
  <c r="H600"/>
  <c r="H599"/>
  <c r="H598"/>
  <c r="H597"/>
  <c r="H596"/>
  <c r="H595"/>
  <c r="H594"/>
  <c r="H593"/>
  <c r="H592"/>
  <c r="H591"/>
  <c r="H590"/>
  <c r="H589"/>
  <c r="H588"/>
  <c r="H587"/>
  <c r="H586"/>
  <c r="H585"/>
  <c r="H584"/>
  <c r="H583"/>
  <c r="H582"/>
  <c r="H581"/>
  <c r="H580"/>
  <c r="H579"/>
  <c r="H578"/>
  <c r="H577"/>
  <c r="H576"/>
  <c r="H575"/>
  <c r="H574"/>
  <c r="H573"/>
  <c r="H572"/>
  <c r="H571"/>
  <c r="H570"/>
  <c r="H569"/>
  <c r="H568"/>
  <c r="H567"/>
  <c r="H566"/>
  <c r="H565"/>
  <c r="D565"/>
  <c r="H564"/>
  <c r="H563"/>
  <c r="H562"/>
  <c r="D562"/>
  <c r="H561"/>
  <c r="H560"/>
  <c r="H559"/>
  <c r="H558"/>
  <c r="H557"/>
  <c r="H556"/>
  <c r="H555"/>
  <c r="H554"/>
  <c r="H553"/>
  <c r="H552"/>
  <c r="H551"/>
  <c r="H550"/>
  <c r="H549"/>
  <c r="H548"/>
  <c r="H547"/>
  <c r="H546"/>
  <c r="H545"/>
  <c r="H544"/>
  <c r="H543"/>
  <c r="H542"/>
  <c r="H541"/>
  <c r="H540"/>
  <c r="H539"/>
  <c r="H538"/>
  <c r="H537"/>
  <c r="H536"/>
  <c r="H535"/>
  <c r="H534"/>
  <c r="H533"/>
  <c r="H532"/>
  <c r="H531"/>
  <c r="H530"/>
  <c r="H529"/>
  <c r="H528"/>
  <c r="H527"/>
  <c r="H526"/>
  <c r="H525"/>
  <c r="H524"/>
  <c r="H523"/>
  <c r="H522"/>
  <c r="H521"/>
  <c r="H520"/>
  <c r="H519"/>
  <c r="H518"/>
  <c r="H517"/>
  <c r="H516"/>
  <c r="H515"/>
  <c r="H514"/>
  <c r="H513"/>
  <c r="H512"/>
  <c r="H511"/>
  <c r="H510"/>
  <c r="D510"/>
  <c r="H509"/>
  <c r="H508"/>
  <c r="H507"/>
  <c r="H506"/>
  <c r="H505"/>
  <c r="H504"/>
  <c r="H503"/>
  <c r="H502"/>
  <c r="H501"/>
  <c r="H500"/>
  <c r="H499"/>
  <c r="H498"/>
  <c r="H497"/>
  <c r="H496"/>
  <c r="H495"/>
  <c r="H494"/>
  <c r="H493"/>
  <c r="H492"/>
  <c r="H491"/>
  <c r="H490"/>
  <c r="H489"/>
  <c r="H488"/>
  <c r="H487"/>
  <c r="H486"/>
  <c r="H485"/>
  <c r="H484"/>
  <c r="H483"/>
  <c r="H482"/>
  <c r="H481"/>
  <c r="H480"/>
  <c r="H479"/>
  <c r="H478"/>
  <c r="H477"/>
  <c r="H476"/>
  <c r="H475"/>
  <c r="H474"/>
  <c r="H473"/>
  <c r="H472"/>
  <c r="H471"/>
  <c r="H470"/>
  <c r="H469"/>
  <c r="H468"/>
  <c r="H467"/>
  <c r="H466"/>
  <c r="H465"/>
  <c r="H464"/>
  <c r="H463"/>
  <c r="H462"/>
  <c r="H461"/>
  <c r="H460"/>
  <c r="H459"/>
  <c r="H458"/>
  <c r="H457"/>
  <c r="H456"/>
  <c r="H455"/>
  <c r="H454"/>
  <c r="H453"/>
  <c r="H452"/>
  <c r="H451"/>
  <c r="H450"/>
  <c r="H449"/>
  <c r="H448"/>
  <c r="H447"/>
  <c r="H446"/>
  <c r="H445"/>
  <c r="H444"/>
  <c r="H443"/>
  <c r="H442"/>
  <c r="H441"/>
  <c r="H440"/>
  <c r="H439"/>
  <c r="H438"/>
  <c r="H437"/>
  <c r="H436"/>
  <c r="H435"/>
  <c r="H434"/>
  <c r="H433"/>
  <c r="H432"/>
  <c r="H431"/>
  <c r="H430"/>
  <c r="H429"/>
  <c r="H428"/>
  <c r="H427"/>
  <c r="H426"/>
  <c r="H425"/>
  <c r="H424"/>
  <c r="H423"/>
  <c r="H422"/>
  <c r="H421"/>
  <c r="H420"/>
  <c r="H419"/>
  <c r="H418"/>
  <c r="H417"/>
  <c r="H416"/>
  <c r="H415"/>
  <c r="H414"/>
  <c r="H413"/>
  <c r="H412"/>
  <c r="H411"/>
  <c r="H410"/>
  <c r="H409"/>
  <c r="H408"/>
  <c r="H407"/>
  <c r="H406"/>
  <c r="H405"/>
  <c r="H404"/>
  <c r="H403"/>
  <c r="H402"/>
  <c r="H401"/>
  <c r="H400"/>
  <c r="H399"/>
  <c r="H398"/>
  <c r="H397"/>
  <c r="H396"/>
  <c r="H395"/>
  <c r="H394"/>
  <c r="H393"/>
  <c r="H392"/>
  <c r="H391"/>
  <c r="H390"/>
  <c r="H389"/>
  <c r="H388"/>
  <c r="H387"/>
  <c r="H386"/>
  <c r="H385"/>
  <c r="H384"/>
  <c r="H383"/>
  <c r="H382"/>
  <c r="H381"/>
  <c r="H380"/>
  <c r="H379"/>
  <c r="H378"/>
  <c r="H377"/>
  <c r="H376"/>
  <c r="H375"/>
  <c r="H374"/>
  <c r="H373"/>
  <c r="H372"/>
  <c r="H371"/>
  <c r="H370"/>
  <c r="H369"/>
  <c r="H368"/>
  <c r="H367"/>
  <c r="H366"/>
  <c r="H365"/>
  <c r="H364"/>
  <c r="H363"/>
  <c r="H362"/>
  <c r="H361"/>
  <c r="H360"/>
  <c r="H359"/>
  <c r="H358"/>
  <c r="H357"/>
  <c r="H356"/>
  <c r="H355"/>
  <c r="H354"/>
  <c r="H353"/>
  <c r="H352"/>
  <c r="H351"/>
  <c r="H350"/>
  <c r="H349"/>
  <c r="H348"/>
  <c r="H347"/>
  <c r="H346"/>
  <c r="H345"/>
  <c r="H344"/>
  <c r="H343"/>
  <c r="H342"/>
  <c r="H341"/>
  <c r="H340"/>
  <c r="H339"/>
  <c r="H338"/>
  <c r="H337"/>
  <c r="H336"/>
  <c r="H335"/>
  <c r="H334"/>
  <c r="H333"/>
  <c r="H332"/>
  <c r="H331"/>
  <c r="H330"/>
  <c r="H329"/>
  <c r="H328"/>
  <c r="H327"/>
  <c r="H326"/>
  <c r="H325"/>
  <c r="H324"/>
  <c r="H323"/>
  <c r="H322"/>
  <c r="H321"/>
  <c r="H320"/>
  <c r="H319"/>
  <c r="H318"/>
  <c r="H317"/>
  <c r="H316"/>
  <c r="H315"/>
  <c r="D315"/>
  <c r="H314"/>
  <c r="D314"/>
  <c r="H313"/>
  <c r="H312"/>
  <c r="H311"/>
  <c r="H310"/>
  <c r="D310"/>
  <c r="H309"/>
  <c r="H308"/>
  <c r="H307"/>
  <c r="H306"/>
  <c r="H305"/>
  <c r="H304"/>
  <c r="H303"/>
  <c r="H302"/>
  <c r="H301"/>
  <c r="H300"/>
  <c r="H299"/>
  <c r="H298"/>
  <c r="H297"/>
  <c r="H296"/>
  <c r="H295"/>
  <c r="H294"/>
  <c r="H293"/>
  <c r="H292"/>
  <c r="H291"/>
  <c r="H290"/>
  <c r="H289"/>
  <c r="H288"/>
  <c r="H287"/>
  <c r="H286"/>
  <c r="H285"/>
  <c r="H284"/>
  <c r="H283"/>
  <c r="H282"/>
  <c r="H281"/>
  <c r="H280"/>
  <c r="H279"/>
  <c r="H278"/>
  <c r="H277"/>
  <c r="H276"/>
  <c r="H275"/>
  <c r="H274"/>
  <c r="H273"/>
  <c r="H272"/>
  <c r="H271"/>
  <c r="H270"/>
  <c r="H269"/>
  <c r="H268"/>
  <c r="H267"/>
  <c r="H266"/>
  <c r="H265"/>
  <c r="H264"/>
  <c r="H263"/>
  <c r="H262"/>
  <c r="H261"/>
  <c r="H260"/>
  <c r="H259"/>
  <c r="H258"/>
  <c r="H257"/>
  <c r="H256"/>
  <c r="H255"/>
  <c r="H254"/>
  <c r="H253"/>
  <c r="H252"/>
  <c r="H251"/>
  <c r="H250"/>
  <c r="H249"/>
  <c r="H248"/>
  <c r="H247"/>
  <c r="H246"/>
  <c r="H245"/>
  <c r="H244"/>
  <c r="H243"/>
  <c r="H242"/>
  <c r="H241"/>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E6"/>
  <c r="E40" i="72"/>
  <c r="C40"/>
  <c r="B40"/>
  <c r="M35"/>
  <c r="L35"/>
  <c r="K35"/>
  <c r="J35"/>
  <c r="I35"/>
  <c r="G35"/>
  <c r="F35"/>
  <c r="E35"/>
  <c r="D35"/>
  <c r="C35"/>
  <c r="B35"/>
  <c r="O34"/>
  <c r="N34"/>
  <c r="M34"/>
  <c r="L34"/>
  <c r="K34"/>
  <c r="J34"/>
  <c r="I34"/>
  <c r="G34"/>
  <c r="F34"/>
  <c r="E34"/>
  <c r="D34"/>
  <c r="C34"/>
  <c r="B34"/>
  <c r="P30"/>
  <c r="O30"/>
  <c r="N30"/>
  <c r="P29"/>
  <c r="O29"/>
  <c r="P28"/>
  <c r="O28"/>
  <c r="N28"/>
  <c r="G28"/>
  <c r="F28"/>
  <c r="P27"/>
  <c r="G27"/>
  <c r="F27"/>
  <c r="P26"/>
  <c r="N26"/>
  <c r="G26"/>
  <c r="F26"/>
  <c r="O25"/>
  <c r="N25"/>
  <c r="L25"/>
  <c r="G25"/>
  <c r="F25"/>
  <c r="P24"/>
  <c r="O24"/>
  <c r="N24"/>
  <c r="G24"/>
  <c r="F24"/>
  <c r="P23"/>
  <c r="G23"/>
  <c r="F23"/>
  <c r="P22"/>
  <c r="G22"/>
  <c r="F22"/>
  <c r="E22"/>
  <c r="D22"/>
  <c r="C22"/>
  <c r="B22"/>
  <c r="P21"/>
  <c r="O21"/>
  <c r="N21"/>
  <c r="P20"/>
  <c r="O20"/>
  <c r="N20"/>
  <c r="G20"/>
  <c r="P19"/>
  <c r="O19"/>
  <c r="N19"/>
  <c r="K19"/>
  <c r="G19"/>
  <c r="F19"/>
  <c r="P18"/>
  <c r="O18"/>
  <c r="N18"/>
  <c r="M18"/>
  <c r="G18"/>
  <c r="F18"/>
  <c r="P17"/>
  <c r="O17"/>
  <c r="N17"/>
  <c r="K17"/>
  <c r="G17"/>
  <c r="F17"/>
  <c r="P16"/>
  <c r="O16"/>
  <c r="N16"/>
  <c r="K16"/>
  <c r="G16"/>
  <c r="F16"/>
  <c r="P15"/>
  <c r="O15"/>
  <c r="N15"/>
  <c r="G15"/>
  <c r="F15"/>
  <c r="P14"/>
  <c r="O14"/>
  <c r="N14"/>
  <c r="G14"/>
  <c r="F14"/>
  <c r="P13"/>
  <c r="O13"/>
  <c r="N13"/>
  <c r="K13"/>
  <c r="G13"/>
  <c r="F13"/>
  <c r="P12"/>
  <c r="O12"/>
  <c r="N12"/>
  <c r="G12"/>
  <c r="F12"/>
  <c r="P11"/>
  <c r="O11"/>
  <c r="N11"/>
  <c r="G11"/>
  <c r="F11"/>
  <c r="P10"/>
  <c r="O10"/>
  <c r="N10"/>
  <c r="K10"/>
  <c r="G10"/>
  <c r="F10"/>
  <c r="P9"/>
  <c r="O9"/>
  <c r="N9"/>
  <c r="G9"/>
  <c r="F9"/>
  <c r="P8"/>
  <c r="G8"/>
  <c r="F8"/>
  <c r="P7"/>
  <c r="O7"/>
  <c r="N7"/>
  <c r="G7"/>
  <c r="F7"/>
  <c r="E7"/>
  <c r="D7"/>
  <c r="C7"/>
  <c r="B7"/>
  <c r="O6"/>
  <c r="N6"/>
  <c r="M6"/>
  <c r="L6"/>
  <c r="K6"/>
  <c r="J6"/>
  <c r="I6"/>
  <c r="G6"/>
  <c r="F6"/>
  <c r="E6"/>
  <c r="D6"/>
  <c r="C6"/>
  <c r="B6"/>
  <c r="O5"/>
  <c r="N5"/>
  <c r="M5"/>
  <c r="L5"/>
  <c r="K5"/>
  <c r="J5"/>
  <c r="I5"/>
  <c r="G5"/>
  <c r="F5"/>
  <c r="E5"/>
  <c r="D5"/>
  <c r="C5"/>
  <c r="B5"/>
</calcChain>
</file>

<file path=xl/sharedStrings.xml><?xml version="1.0" encoding="utf-8"?>
<sst xmlns="http://schemas.openxmlformats.org/spreadsheetml/2006/main" count="7730" uniqueCount="3034">
  <si>
    <t>表1</t>
  </si>
  <si>
    <t>2019年全区一般公共预算收支执行表</t>
  </si>
  <si>
    <t>单位：万元</t>
  </si>
  <si>
    <t>收      入</t>
  </si>
  <si>
    <t>2018年决算数</t>
  </si>
  <si>
    <t>2019年年初预算</t>
  </si>
  <si>
    <t>2019年全调整
预算数</t>
  </si>
  <si>
    <t>2019年执行数</t>
  </si>
  <si>
    <t>执行数
为调整
预算%</t>
  </si>
  <si>
    <t>执行数比
上年决算
数增长%</t>
  </si>
  <si>
    <t>支      出</t>
  </si>
  <si>
    <t>2019年调整预算数</t>
  </si>
  <si>
    <t>2019年变动
预算数</t>
  </si>
  <si>
    <t>执行数
为变动
预算%</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</si>
  <si>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</si>
  <si>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</si>
  <si>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</si>
  <si>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</si>
  <si>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</si>
  <si>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</si>
  <si>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</si>
  <si>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</si>
  <si>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</si>
  <si>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</si>
  <si>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</si>
  <si>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</si>
  <si>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</si>
  <si>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</si>
  <si>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</si>
  <si>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</si>
  <si>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</si>
  <si>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</si>
  <si>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</si>
  <si>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</si>
  <si>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</si>
  <si>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</si>
  <si>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</si>
  <si>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</si>
  <si>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</si>
  <si>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</si>
  <si>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</si>
  <si>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环境保护税</t>
  </si>
  <si>
    <t>十三、交通运输支出</t>
  </si>
  <si>
    <t xml:space="preserve">    其他税收收入</t>
  </si>
  <si>
    <t>十四、资源勘探信息等支出</t>
  </si>
  <si>
    <t>十五、商业服务业等支出</t>
  </si>
  <si>
    <t>二、一般非税收入</t>
  </si>
  <si>
    <t>十六、金融支出</t>
  </si>
  <si>
    <t xml:space="preserve">    专项收入</t>
  </si>
  <si>
    <t>十七、援助其他地区支出</t>
  </si>
  <si>
    <t xml:space="preserve">    行政事业性收费收入</t>
  </si>
  <si>
    <t>十八、自然资源海洋气象等支出</t>
  </si>
  <si>
    <t xml:space="preserve">    罚没收入</t>
  </si>
  <si>
    <t>十九、住房保障支出</t>
  </si>
  <si>
    <t xml:space="preserve">    国有资源（资产）有偿使用收入</t>
  </si>
  <si>
    <t>二十、灾害防治及应急管理支出</t>
  </si>
  <si>
    <t xml:space="preserve">    政府住房基金收入</t>
  </si>
  <si>
    <t>二十一、预备费</t>
  </si>
  <si>
    <t xml:space="preserve">    其他收入</t>
  </si>
  <si>
    <t>二十二、粮油物资储备支出</t>
  </si>
  <si>
    <t>二十三、其他支出</t>
  </si>
  <si>
    <t>二十四、债务付息及发行费用支出</t>
  </si>
  <si>
    <t>转移性收入合计</t>
  </si>
  <si>
    <t>转移性支出合计</t>
  </si>
  <si>
    <t xml:space="preserve">  上级补助收入</t>
  </si>
  <si>
    <t xml:space="preserve">  上解支出</t>
  </si>
  <si>
    <t xml:space="preserve">    返还性收入</t>
  </si>
  <si>
    <t xml:space="preserve">    体制上解支出</t>
  </si>
  <si>
    <t xml:space="preserve">    一般性转移支付收入</t>
  </si>
  <si>
    <t xml:space="preserve">    专项上解支出</t>
  </si>
  <si>
    <t xml:space="preserve">    专项转移支付收入</t>
  </si>
  <si>
    <t>地方政府一般债务还本支出</t>
  </si>
  <si>
    <t xml:space="preserve">  上年结余收入</t>
  </si>
  <si>
    <t>设置预算稳定调节基金</t>
  </si>
  <si>
    <t xml:space="preserve">  调入资金</t>
  </si>
  <si>
    <t>结转下年</t>
  </si>
  <si>
    <r>
      <rPr>
        <sz val="10"/>
        <color theme="1"/>
        <rFont val="宋体"/>
        <charset val="134"/>
        <scheme val="minor"/>
      </rPr>
      <t xml:space="preserve">   </t>
    </r>
    <r>
      <rPr>
        <sz val="11"/>
        <rFont val="宋体"/>
        <charset val="134"/>
      </rPr>
      <t xml:space="preserve"> 从政府性基金预算调入</t>
    </r>
  </si>
  <si>
    <r>
      <rPr>
        <sz val="10"/>
        <color theme="1"/>
        <rFont val="宋体"/>
        <charset val="134"/>
        <scheme val="minor"/>
      </rPr>
      <t xml:space="preserve">   </t>
    </r>
    <r>
      <rPr>
        <sz val="11"/>
        <rFont val="宋体"/>
        <charset val="134"/>
      </rPr>
      <t xml:space="preserve"> 从国有资本经营预算调入</t>
    </r>
  </si>
  <si>
    <t xml:space="preserve">  地方政府一般债务转贷收入</t>
  </si>
  <si>
    <t xml:space="preserve">  接受其他地区援助收入</t>
  </si>
  <si>
    <t xml:space="preserve">  动用预算稳定调节基金</t>
  </si>
  <si>
    <t>注：1.本表直观反映2019年全区一般公共预算收入与支出的平衡关系。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4.变动预算数是指在调整预算数的基础上，加上执行中增加的专项转移支付后形成的预算数，下同。</t>
  </si>
  <si>
    <t xml:space="preserve">    5.一般公共预算收入增长15.3%，政府性基金预算收入下降4.5%，原因是：配套费收入由一般公共预算转列政府性基金预算，同口径调整13576万元。</t>
  </si>
  <si>
    <t xml:space="preserve">    6.由于四舍五入因素，部分分项加和与总数可能略有差异，下同。</t>
  </si>
  <si>
    <t>表2</t>
  </si>
  <si>
    <t>2019年全区一般公共预算支出执行表</t>
  </si>
  <si>
    <t>支        出</t>
  </si>
  <si>
    <t>预算数</t>
  </si>
  <si>
    <t>调整预算数</t>
  </si>
  <si>
    <t>变动预算数</t>
  </si>
  <si>
    <r>
      <rPr>
        <sz val="14"/>
        <rFont val="黑体"/>
        <charset val="134"/>
      </rPr>
      <t>执行数</t>
    </r>
  </si>
  <si>
    <t>执行数为变动预算数的%</t>
  </si>
  <si>
    <t>支出合计</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</si>
  <si>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</si>
  <si>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</si>
  <si>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</si>
  <si>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</si>
  <si>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</si>
  <si>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</si>
  <si>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</si>
  <si>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</si>
  <si>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</si>
  <si>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</si>
  <si>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</si>
  <si>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</si>
  <si>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</si>
  <si>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</si>
  <si>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</si>
  <si>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</si>
  <si>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</si>
  <si>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</si>
  <si>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</si>
  <si>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</si>
  <si>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</si>
  <si>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</si>
  <si>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</si>
  <si>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</si>
  <si>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</si>
  <si>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</si>
  <si>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</si>
  <si>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</si>
  <si>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</si>
  <si>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</si>
  <si>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</si>
  <si>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</si>
  <si>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</si>
  <si>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</si>
  <si>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</si>
  <si>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</si>
  <si>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</si>
  <si>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</si>
  <si>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</si>
  <si>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</si>
  <si>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</si>
  <si>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</si>
  <si>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</si>
  <si>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</si>
  <si>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</si>
  <si>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</si>
  <si>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</si>
  <si>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</si>
  <si>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</si>
  <si>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</si>
  <si>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</si>
  <si>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</si>
  <si>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</si>
  <si>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</si>
  <si>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</si>
  <si>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</si>
  <si>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</si>
  <si>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</si>
  <si>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</si>
  <si>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</si>
  <si>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</si>
  <si>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</si>
  <si>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</si>
  <si>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</si>
  <si>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</si>
  <si>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</si>
  <si>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</si>
  <si>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</si>
  <si>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</si>
  <si>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</si>
  <si>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</si>
  <si>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</si>
  <si>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</si>
  <si>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</si>
  <si>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</si>
  <si>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</si>
  <si>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</si>
  <si>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</si>
  <si>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</si>
  <si>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</si>
  <si>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</si>
  <si>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</si>
  <si>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</si>
  <si>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</si>
  <si>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</si>
  <si>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</si>
  <si>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专利执法</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</si>
  <si>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</si>
  <si>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</si>
  <si>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</si>
  <si>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</si>
  <si>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</si>
  <si>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</si>
  <si>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</si>
  <si>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</si>
  <si>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</si>
  <si>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</si>
  <si>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</si>
  <si>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</si>
  <si>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</si>
  <si>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</si>
  <si>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</si>
  <si>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</si>
  <si>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</si>
  <si>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</si>
  <si>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</si>
  <si>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</si>
  <si>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</si>
  <si>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</si>
  <si>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</si>
  <si>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</si>
  <si>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</si>
  <si>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</si>
  <si>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</si>
  <si>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</si>
  <si>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</si>
  <si>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</si>
  <si>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</si>
  <si>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</si>
  <si>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</si>
  <si>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</si>
  <si>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</si>
  <si>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</si>
  <si>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</si>
  <si>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</si>
  <si>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</si>
  <si>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</si>
  <si>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</si>
  <si>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</si>
  <si>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</si>
  <si>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市场监督管理技术支持</t>
  </si>
  <si>
    <t xml:space="preserve">      认证认可监督管理</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</si>
  <si>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</si>
  <si>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</si>
  <si>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</si>
  <si>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</si>
  <si>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</si>
  <si>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</si>
  <si>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</si>
  <si>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</si>
  <si>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</si>
  <si>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</si>
  <si>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</si>
  <si>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</si>
  <si>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</si>
  <si>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</si>
  <si>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</si>
  <si>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</si>
  <si>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</si>
  <si>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</si>
  <si>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</si>
  <si>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</si>
  <si>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</si>
  <si>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</si>
  <si>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</si>
  <si>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</si>
  <si>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</si>
  <si>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其他对外合作与交流支出</t>
  </si>
  <si>
    <t xml:space="preserve">    对外宣传</t>
  </si>
  <si>
    <t xml:space="preserve">      对外宣传</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</si>
  <si>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</si>
  <si>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</si>
  <si>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</si>
  <si>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</si>
  <si>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</si>
  <si>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</si>
  <si>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</si>
  <si>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t>
  </si>
  <si>
    <t xml:space="preserve">      其他外交支出</t>
  </si>
  <si>
    <t xml:space="preserve">    现役部队</t>
  </si>
  <si>
    <t xml:space="preserve">      现役部队</t>
  </si>
  <si>
    <t xml:space="preserve">    国防科研事业</t>
  </si>
  <si>
    <t xml:space="preserve">      国防科研事业</t>
  </si>
  <si>
    <t xml:space="preserve">    专项工程</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</si>
  <si>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</si>
  <si>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</si>
  <si>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</si>
  <si>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</si>
  <si>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</si>
  <si>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</si>
  <si>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</si>
  <si>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</si>
  <si>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</si>
  <si>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</si>
  <si>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</si>
  <si>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</si>
  <si>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其他国防支出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</si>
  <si>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</si>
  <si>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</si>
  <si>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</si>
  <si>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</si>
  <si>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</si>
  <si>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</si>
  <si>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</si>
  <si>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</si>
  <si>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</si>
  <si>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</si>
  <si>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</si>
  <si>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</si>
  <si>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</si>
  <si>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</si>
  <si>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</si>
  <si>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</si>
  <si>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</si>
  <si>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</si>
  <si>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</si>
  <si>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</si>
  <si>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</si>
  <si>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</si>
  <si>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</si>
  <si>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</si>
  <si>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</si>
  <si>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</si>
  <si>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</si>
  <si>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</si>
  <si>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</si>
  <si>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</si>
  <si>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</si>
  <si>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</si>
  <si>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</si>
  <si>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</si>
  <si>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</si>
  <si>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</si>
  <si>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</si>
  <si>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</si>
  <si>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</si>
  <si>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</si>
  <si>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</si>
  <si>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</si>
  <si>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</si>
  <si>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</si>
  <si>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</si>
  <si>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</si>
  <si>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</si>
  <si>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</si>
  <si>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</si>
  <si>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</si>
  <si>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</si>
  <si>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</si>
  <si>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</si>
  <si>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</si>
  <si>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</si>
  <si>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</si>
  <si>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</si>
  <si>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</si>
  <si>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</si>
  <si>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</si>
  <si>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</si>
  <si>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</si>
  <si>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</si>
  <si>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</si>
  <si>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</si>
  <si>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</si>
  <si>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</si>
  <si>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</si>
  <si>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</si>
  <si>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</si>
  <si>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</si>
  <si>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</si>
  <si>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</si>
  <si>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</si>
  <si>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</si>
  <si>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</si>
  <si>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</si>
  <si>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</si>
  <si>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</si>
  <si>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</si>
  <si>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</si>
  <si>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</si>
  <si>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</si>
  <si>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</si>
  <si>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</si>
  <si>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</si>
  <si>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</si>
  <si>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</si>
  <si>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</si>
  <si>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</si>
  <si>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</si>
  <si>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</si>
  <si>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</si>
  <si>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</si>
  <si>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</si>
  <si>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</si>
  <si>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</si>
  <si>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</si>
  <si>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</si>
  <si>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其他教育支出</t>
  </si>
  <si>
    <t xml:space="preserve">    科学技术管理事务</t>
  </si>
  <si>
    <t xml:space="preserve">      其他科学技术管理事务支出</t>
  </si>
  <si>
    <t xml:space="preserve">    基础研究</t>
  </si>
  <si>
    <t xml:space="preserve">      机构运行</t>
  </si>
  <si>
    <t xml:space="preserve">      重点基础研究规划</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</si>
  <si>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</si>
  <si>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</si>
  <si>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</si>
  <si>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</si>
  <si>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</si>
  <si>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</si>
  <si>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</si>
  <si>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</si>
  <si>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</si>
  <si>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</si>
  <si>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</si>
  <si>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</si>
  <si>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应用技术研究与开发</t>
  </si>
  <si>
    <t xml:space="preserve">      产业技术研究与开发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</si>
  <si>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</si>
  <si>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</si>
  <si>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</si>
  <si>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</si>
  <si>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</si>
  <si>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</si>
  <si>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</si>
  <si>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</si>
  <si>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</si>
  <si>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</si>
  <si>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</si>
  <si>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</si>
  <si>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</si>
  <si>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</si>
  <si>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</si>
  <si>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</si>
  <si>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</si>
  <si>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</si>
  <si>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</si>
  <si>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</si>
  <si>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</si>
  <si>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</si>
  <si>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</si>
  <si>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</si>
  <si>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其他科学技术支出</t>
  </si>
  <si>
    <t xml:space="preserve">      科技奖励</t>
  </si>
  <si>
    <t xml:space="preserve">      核应急</t>
  </si>
  <si>
    <t xml:space="preserve">      转制科研机构</t>
  </si>
  <si>
    <t xml:space="preserve">      其他科学技术支出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</si>
  <si>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</si>
  <si>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</si>
  <si>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</si>
  <si>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</si>
  <si>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</si>
  <si>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</si>
  <si>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</si>
  <si>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</si>
  <si>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</si>
  <si>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</si>
  <si>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</si>
  <si>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</si>
  <si>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</si>
  <si>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</si>
  <si>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</si>
  <si>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</si>
  <si>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</si>
  <si>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</si>
  <si>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</si>
  <si>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</si>
  <si>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</si>
  <si>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</si>
  <si>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</si>
  <si>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</si>
  <si>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</si>
  <si>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</si>
  <si>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</si>
  <si>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</si>
  <si>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</si>
  <si>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</si>
  <si>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</si>
  <si>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</si>
  <si>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</si>
  <si>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</si>
  <si>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</si>
  <si>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</si>
  <si>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</si>
  <si>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</si>
  <si>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</si>
  <si>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</si>
  <si>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</si>
  <si>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</si>
  <si>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</si>
  <si>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</si>
  <si>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</si>
  <si>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</si>
  <si>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</si>
  <si>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</si>
  <si>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</si>
  <si>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</si>
  <si>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</si>
  <si>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</si>
  <si>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</si>
  <si>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</si>
  <si>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</si>
  <si>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</si>
  <si>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</si>
  <si>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</si>
  <si>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</si>
  <si>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</si>
  <si>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</si>
  <si>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未归口管理的行政单位离退休</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</si>
  <si>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</si>
  <si>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</si>
  <si>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</si>
  <si>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</si>
  <si>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</si>
  <si>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</si>
  <si>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</si>
  <si>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</si>
  <si>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</si>
  <si>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</si>
  <si>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</si>
  <si>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</si>
  <si>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</si>
  <si>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</si>
  <si>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</si>
  <si>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</si>
  <si>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</si>
  <si>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</si>
  <si>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</si>
  <si>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</si>
  <si>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</si>
  <si>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</si>
  <si>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</si>
  <si>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</si>
  <si>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</si>
  <si>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</si>
  <si>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</si>
  <si>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</si>
  <si>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</si>
  <si>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</si>
  <si>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</si>
  <si>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</si>
  <si>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</si>
  <si>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</si>
  <si>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</si>
  <si>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</si>
  <si>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</si>
  <si>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</si>
  <si>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</si>
  <si>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</si>
  <si>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</si>
  <si>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</si>
  <si>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</si>
  <si>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</si>
  <si>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</si>
  <si>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</si>
  <si>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</si>
  <si>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</si>
  <si>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</si>
  <si>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</si>
  <si>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</si>
  <si>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</si>
  <si>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</si>
  <si>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</si>
  <si>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</si>
  <si>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</si>
  <si>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</si>
  <si>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</si>
  <si>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</si>
  <si>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</si>
  <si>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</si>
  <si>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</si>
  <si>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</si>
  <si>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</si>
  <si>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</si>
  <si>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</si>
  <si>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</si>
  <si>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</si>
  <si>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</si>
  <si>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</si>
  <si>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</si>
  <si>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</si>
  <si>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</si>
  <si>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</si>
  <si>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</si>
  <si>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</si>
  <si>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其他社会保障和就业支出</t>
  </si>
  <si>
    <t xml:space="preserve">      其他社会保障和就业支出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</si>
  <si>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</si>
  <si>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</si>
  <si>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</si>
  <si>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</si>
  <si>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</si>
  <si>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</si>
  <si>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</si>
  <si>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</si>
  <si>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</si>
  <si>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</si>
  <si>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</si>
  <si>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</si>
  <si>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</si>
  <si>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</si>
  <si>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</si>
  <si>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</si>
  <si>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</si>
  <si>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</si>
  <si>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</si>
  <si>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</si>
  <si>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</si>
  <si>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</si>
  <si>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</si>
  <si>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</si>
  <si>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</si>
  <si>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</si>
  <si>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</si>
  <si>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</si>
  <si>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</si>
  <si>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</si>
  <si>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</si>
  <si>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</si>
  <si>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</si>
  <si>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</si>
  <si>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</si>
  <si>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</si>
  <si>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</si>
  <si>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</si>
  <si>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</si>
  <si>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</si>
  <si>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</si>
  <si>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</si>
  <si>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</si>
  <si>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</si>
  <si>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</si>
  <si>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</si>
  <si>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</si>
  <si>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</si>
  <si>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</si>
  <si>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</si>
  <si>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</si>
  <si>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</si>
  <si>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</si>
  <si>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</si>
  <si>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</si>
  <si>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</si>
  <si>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</si>
  <si>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</si>
  <si>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</si>
  <si>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</si>
  <si>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</si>
  <si>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</si>
  <si>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</si>
  <si>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</si>
  <si>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</si>
  <si>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</si>
  <si>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</si>
  <si>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</si>
  <si>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</si>
  <si>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</si>
  <si>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</si>
  <si>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</si>
  <si>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</si>
  <si>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</si>
  <si>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</si>
  <si>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</si>
  <si>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</si>
  <si>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</si>
  <si>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</si>
  <si>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</si>
  <si>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</si>
  <si>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</si>
  <si>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</si>
  <si>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</si>
  <si>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自然保护区</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</si>
  <si>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</si>
  <si>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</si>
  <si>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</si>
  <si>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</si>
  <si>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</si>
  <si>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</si>
  <si>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</si>
  <si>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</si>
  <si>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</si>
  <si>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</si>
  <si>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</si>
  <si>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</si>
  <si>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</si>
  <si>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</si>
  <si>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</si>
  <si>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</si>
  <si>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</si>
  <si>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</si>
  <si>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</si>
  <si>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</si>
  <si>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</si>
  <si>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</si>
  <si>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已垦草原退耕还草</t>
  </si>
  <si>
    <t xml:space="preserve">    能源节约利用</t>
  </si>
  <si>
    <t xml:space="preserve">      能源节能利用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</si>
  <si>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</si>
  <si>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</si>
  <si>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</si>
  <si>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</si>
  <si>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</si>
  <si>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</si>
  <si>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</si>
  <si>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可再生能源</t>
  </si>
  <si>
    <t xml:space="preserve">    循环经济</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</si>
  <si>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</si>
  <si>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</si>
  <si>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</si>
  <si>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</si>
  <si>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</si>
  <si>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</si>
  <si>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</si>
  <si>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</si>
  <si>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</si>
  <si>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</si>
  <si>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</si>
  <si>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</si>
  <si>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其他节能环保支出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</si>
  <si>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</si>
  <si>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</si>
  <si>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</si>
  <si>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</si>
  <si>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</si>
  <si>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</si>
  <si>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</si>
  <si>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</si>
  <si>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</si>
  <si>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</si>
  <si>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</si>
  <si>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</si>
  <si>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</si>
  <si>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</si>
  <si>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城乡社区环境卫生</t>
  </si>
  <si>
    <t xml:space="preserve">    建设市场管理与监督</t>
  </si>
  <si>
    <t xml:space="preserve">      建设市场管理与监督</t>
  </si>
  <si>
    <t xml:space="preserve">    其他城乡社区支出</t>
  </si>
  <si>
    <t xml:space="preserve">      其他城乡社区支出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</si>
  <si>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</si>
  <si>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</si>
  <si>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</si>
  <si>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</si>
  <si>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</si>
  <si>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</si>
  <si>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</si>
  <si>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</si>
  <si>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</si>
  <si>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</si>
  <si>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</si>
  <si>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</si>
  <si>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</si>
  <si>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</si>
  <si>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</si>
  <si>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</si>
  <si>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</si>
  <si>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</si>
  <si>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</si>
  <si>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</si>
  <si>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</si>
  <si>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</si>
  <si>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</si>
  <si>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</si>
  <si>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</si>
  <si>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</si>
  <si>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</si>
  <si>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</si>
  <si>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</si>
  <si>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</si>
  <si>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</si>
  <si>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</si>
  <si>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</si>
  <si>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</si>
  <si>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</si>
  <si>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</si>
  <si>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</si>
  <si>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</si>
  <si>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</si>
  <si>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</si>
  <si>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</si>
  <si>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</si>
  <si>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</si>
  <si>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</si>
  <si>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</si>
  <si>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</si>
  <si>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</si>
  <si>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</si>
  <si>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</si>
  <si>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</si>
  <si>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</si>
  <si>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</si>
  <si>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</si>
  <si>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</si>
  <si>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</si>
  <si>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</si>
  <si>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</si>
  <si>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</si>
  <si>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</si>
  <si>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</si>
  <si>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</si>
  <si>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</si>
  <si>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</si>
  <si>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</si>
  <si>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其他水利支出</t>
  </si>
  <si>
    <t xml:space="preserve">    南水北调</t>
  </si>
  <si>
    <t xml:space="preserve">      南水北调工程建设</t>
  </si>
  <si>
    <t xml:space="preserve">      政策研究与信息管理</t>
  </si>
  <si>
    <t xml:space="preserve">      工程稽查</t>
  </si>
  <si>
    <t xml:space="preserve">      前期工作</t>
  </si>
  <si>
    <t xml:space="preserve">      南水北调技术推广</t>
  </si>
  <si>
    <t xml:space="preserve">      环境、移民及水资源管理与保护</t>
  </si>
  <si>
    <t xml:space="preserve">      其他南水北调支出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</si>
  <si>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</si>
  <si>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</si>
  <si>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</si>
  <si>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</si>
  <si>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</si>
  <si>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</si>
  <si>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</si>
  <si>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</si>
  <si>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农业综合开发</t>
  </si>
  <si>
    <t xml:space="preserve">      土地治理</t>
  </si>
  <si>
    <t xml:space="preserve">      产业化发展</t>
  </si>
  <si>
    <t xml:space="preserve">      创新示范</t>
  </si>
  <si>
    <t xml:space="preserve">      其他农业综合开发支出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</si>
  <si>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</si>
  <si>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</si>
  <si>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</si>
  <si>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</si>
  <si>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</si>
  <si>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</si>
  <si>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</si>
  <si>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</si>
  <si>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</si>
  <si>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</si>
  <si>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</si>
  <si>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</si>
  <si>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</si>
  <si>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</si>
  <si>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</si>
  <si>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</si>
  <si>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</si>
  <si>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</si>
  <si>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</si>
  <si>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</si>
  <si>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</si>
  <si>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</si>
  <si>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</si>
  <si>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</si>
  <si>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</si>
  <si>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</si>
  <si>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</si>
  <si>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</si>
  <si>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</si>
  <si>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</si>
  <si>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</si>
  <si>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</si>
  <si>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</si>
  <si>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</si>
  <si>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</si>
  <si>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</si>
  <si>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</si>
  <si>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</si>
  <si>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</si>
  <si>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</si>
  <si>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</si>
  <si>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</si>
  <si>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</si>
  <si>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</si>
  <si>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</si>
  <si>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</si>
  <si>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</si>
  <si>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</si>
  <si>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</si>
  <si>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</si>
  <si>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</si>
  <si>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</si>
  <si>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</si>
  <si>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</si>
  <si>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</si>
  <si>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</si>
  <si>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</si>
  <si>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</si>
  <si>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</si>
  <si>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</si>
  <si>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</si>
  <si>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</si>
  <si>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</si>
  <si>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</si>
  <si>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</si>
  <si>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</si>
  <si>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</si>
  <si>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</si>
  <si>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</si>
  <si>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</si>
  <si>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</si>
  <si>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</si>
  <si>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</si>
  <si>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</si>
  <si>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</si>
  <si>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</si>
  <si>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</si>
  <si>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</si>
  <si>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</si>
  <si>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</si>
  <si>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</si>
  <si>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</si>
  <si>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</si>
  <si>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</si>
  <si>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</si>
  <si>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</si>
  <si>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</si>
  <si>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</si>
  <si>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</si>
  <si>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</si>
  <si>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</si>
  <si>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</si>
  <si>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</si>
  <si>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</si>
  <si>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</si>
  <si>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</si>
  <si>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</si>
  <si>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</si>
  <si>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</si>
  <si>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</si>
  <si>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</si>
  <si>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</si>
  <si>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</si>
  <si>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</si>
  <si>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</si>
  <si>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</si>
  <si>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</si>
  <si>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</si>
  <si>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</si>
  <si>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</si>
  <si>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</si>
  <si>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</si>
  <si>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</si>
  <si>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</si>
  <si>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</si>
  <si>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</si>
  <si>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</si>
  <si>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</si>
  <si>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</si>
  <si>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</si>
  <si>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</si>
  <si>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</si>
  <si>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</si>
  <si>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</si>
  <si>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</si>
  <si>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</si>
  <si>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</si>
  <si>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</si>
  <si>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</si>
  <si>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</si>
  <si>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</si>
  <si>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</si>
  <si>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</si>
  <si>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</si>
  <si>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</si>
  <si>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</si>
  <si>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</si>
  <si>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</si>
  <si>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</si>
  <si>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</si>
  <si>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</si>
  <si>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</si>
  <si>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</si>
  <si>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</si>
  <si>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</si>
  <si>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</si>
  <si>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</si>
  <si>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</si>
  <si>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</si>
  <si>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</si>
  <si>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</si>
  <si>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其他金融支出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</si>
  <si>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</si>
  <si>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</si>
  <si>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</si>
  <si>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</si>
  <si>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</si>
  <si>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</si>
  <si>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</si>
  <si>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</si>
  <si>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自然资源事务</t>
  </si>
  <si>
    <t xml:space="preserve">      自然资源规划及管理</t>
  </si>
  <si>
    <t xml:space="preserve">      土地资源调查</t>
  </si>
  <si>
    <t xml:space="preserve">      土地资源利用与保护</t>
  </si>
  <si>
    <t xml:space="preserve">      自然资源社会公益服务</t>
  </si>
  <si>
    <t xml:space="preserve">      自然资源行业业务管理</t>
  </si>
  <si>
    <t xml:space="preserve">      自然资源调查</t>
  </si>
  <si>
    <t xml:space="preserve">      国土整治</t>
  </si>
  <si>
    <t xml:space="preserve">      土地资源储备支出</t>
  </si>
  <si>
    <t xml:space="preserve">      地质矿产资源与环境调查</t>
  </si>
  <si>
    <t xml:space="preserve">      地质矿产资源利用与保护</t>
  </si>
  <si>
    <t xml:space="preserve">      地质转产项目财政贴息</t>
  </si>
  <si>
    <t xml:space="preserve">      国外风险勘查</t>
  </si>
  <si>
    <t xml:space="preserve">      地质勘查基金(周转金)支出</t>
  </si>
  <si>
    <t xml:space="preserve">      其他自然资源事务支出</t>
  </si>
  <si>
    <t xml:space="preserve">    海洋管理事务</t>
  </si>
  <si>
    <t xml:space="preserve">      海域使用管理</t>
  </si>
  <si>
    <t xml:space="preserve">      海洋环境保护与监测</t>
  </si>
  <si>
    <t xml:space="preserve">      海洋调查评价</t>
  </si>
  <si>
    <t xml:space="preserve">      海洋权益维护</t>
  </si>
  <si>
    <t xml:space="preserve">      海洋执法监察</t>
  </si>
  <si>
    <t xml:space="preserve">      海洋防灾减灾</t>
  </si>
  <si>
    <t xml:space="preserve">      海洋卫星</t>
  </si>
  <si>
    <t xml:space="preserve">      极地考察</t>
  </si>
  <si>
    <t xml:space="preserve">      海洋矿产资源勘探研究</t>
  </si>
  <si>
    <t xml:space="preserve">      海港航标维护</t>
  </si>
  <si>
    <t xml:space="preserve">      海水淡化</t>
  </si>
  <si>
    <t xml:space="preserve">      无居民海岛使用金支出</t>
  </si>
  <si>
    <t xml:space="preserve">      海岛和海域保护</t>
  </si>
  <si>
    <t xml:space="preserve">      其他海洋管理事务支出</t>
  </si>
  <si>
    <t xml:space="preserve">    测绘事务</t>
  </si>
  <si>
    <t xml:space="preserve">      基础测绘</t>
  </si>
  <si>
    <t xml:space="preserve">      航空摄影</t>
  </si>
  <si>
    <t xml:space="preserve">      测绘工程建设</t>
  </si>
  <si>
    <t xml:space="preserve">      其他测绘事务支出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</si>
  <si>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</si>
  <si>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</si>
  <si>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</si>
  <si>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</si>
  <si>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</si>
  <si>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</si>
  <si>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</si>
  <si>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</si>
  <si>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</si>
  <si>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</si>
  <si>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</si>
  <si>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</si>
  <si>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</si>
  <si>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其他自然资源海洋气象等支出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</si>
  <si>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</si>
  <si>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</si>
  <si>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</si>
  <si>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</si>
  <si>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</si>
  <si>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</si>
  <si>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</si>
  <si>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</si>
  <si>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</si>
  <si>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</si>
  <si>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</si>
  <si>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</si>
  <si>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</si>
  <si>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</si>
  <si>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</si>
  <si>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</si>
  <si>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</si>
  <si>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二十、粮油物资储备支出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</si>
  <si>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</si>
  <si>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</si>
  <si>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</si>
  <si>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</si>
  <si>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</si>
  <si>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</si>
  <si>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</si>
  <si>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</si>
  <si>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</si>
  <si>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</si>
  <si>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</si>
  <si>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</si>
  <si>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</si>
  <si>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</si>
  <si>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</si>
  <si>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</si>
  <si>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</si>
  <si>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</si>
  <si>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</si>
  <si>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</si>
  <si>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</si>
  <si>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</si>
  <si>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</si>
  <si>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</si>
  <si>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</si>
  <si>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</si>
  <si>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</si>
  <si>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</si>
  <si>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</si>
  <si>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</si>
  <si>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</si>
  <si>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</si>
  <si>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</si>
  <si>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</si>
  <si>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</si>
  <si>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</si>
  <si>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</si>
  <si>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</si>
  <si>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</si>
  <si>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</si>
  <si>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</si>
  <si>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</si>
  <si>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</si>
  <si>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</si>
  <si>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二十一、灾害防治及应急管理支出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</si>
  <si>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</si>
  <si>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</si>
  <si>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</si>
  <si>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</si>
  <si>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</si>
  <si>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</si>
  <si>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</si>
  <si>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</si>
  <si>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</si>
  <si>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</si>
  <si>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</si>
  <si>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</si>
  <si>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</si>
  <si>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</si>
  <si>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</si>
  <si>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</si>
  <si>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</si>
  <si>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</si>
  <si>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</si>
  <si>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</si>
  <si>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</si>
  <si>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</si>
  <si>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</si>
  <si>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</si>
  <si>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</si>
  <si>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</si>
  <si>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</si>
  <si>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</si>
  <si>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</si>
  <si>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</si>
  <si>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</si>
  <si>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</si>
  <si>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</si>
  <si>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</si>
  <si>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</si>
  <si>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</si>
  <si>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</si>
  <si>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</si>
  <si>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</si>
  <si>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二十二、其他支出</t>
  </si>
  <si>
    <t>二十三、债务付息及发行费用支出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</si>
  <si>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</si>
  <si>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</si>
  <si>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</si>
  <si>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</si>
  <si>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</si>
  <si>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</si>
  <si>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</si>
  <si>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二十四、预备费</t>
  </si>
  <si>
    <t>注：本表详细反映2019年全区一般公共预算支出情况，按《预算法》要求细化到功能分类项级科目。</t>
  </si>
  <si>
    <t>表3</t>
  </si>
  <si>
    <t>2019年区本级一般公共预算收支执行表</t>
  </si>
  <si>
    <t>2019年调整
预算数</t>
  </si>
  <si>
    <t>一、一般公共服务</t>
  </si>
  <si>
    <t>二、国防支出</t>
  </si>
  <si>
    <t>三、公共安全支出</t>
  </si>
  <si>
    <t>四、教育支出</t>
  </si>
  <si>
    <t>五、科学技术支出</t>
  </si>
  <si>
    <t>六、文化旅游体育与传媒支出</t>
  </si>
  <si>
    <t>七、社会保障和就业支出</t>
  </si>
  <si>
    <t>八、卫生健康支出</t>
  </si>
  <si>
    <t>九、节能环保支出</t>
  </si>
  <si>
    <t>十、城乡社区支出</t>
  </si>
  <si>
    <t>十一、农林水支出</t>
  </si>
  <si>
    <t>十二、交通运输支出</t>
  </si>
  <si>
    <t>十三、资源勘探信息等支出</t>
  </si>
  <si>
    <t>十四、商业服务业等支出</t>
  </si>
  <si>
    <t>十五、自然资源海洋气象等支出</t>
  </si>
  <si>
    <t>十六、住房保障支出</t>
  </si>
  <si>
    <t>十七、灾害防治及应急管理支出</t>
  </si>
  <si>
    <t>十八、粮油物资储备支出</t>
  </si>
  <si>
    <t>十八、预备费</t>
  </si>
  <si>
    <t>十九、债务付息及发行费用支出</t>
  </si>
  <si>
    <t>二十、其他支出</t>
  </si>
  <si>
    <t xml:space="preserve">  补助乡镇（街道）支出</t>
  </si>
  <si>
    <t xml:space="preserve">    固定数额补助支出</t>
  </si>
  <si>
    <t xml:space="preserve">    均衡财力补助支出</t>
  </si>
  <si>
    <t xml:space="preserve">    结算补助补助支出</t>
  </si>
  <si>
    <t xml:space="preserve">    专项补助支出</t>
  </si>
  <si>
    <t>地方政府债券还本支出</t>
  </si>
  <si>
    <t xml:space="preserve">注：1.本表直观反映2019年区本级一般公共预算收入与支出的平衡关系。
    2.收入总计（本级收入合计+转移性收入合计）=支出总计（本级支出合计+转移性支出合计）。
   </t>
  </si>
  <si>
    <t>表4</t>
  </si>
  <si>
    <t>2019年区本级一般公共预算本级支出执行表</t>
  </si>
  <si>
    <t>区级支出合计</t>
  </si>
  <si>
    <t>注：本表详细反映2019年区级一般公共预算支出情况，按《预算法》要求细化到功能分类项级科目。</t>
  </si>
  <si>
    <t>表5</t>
  </si>
  <si>
    <t>2019年区级一般公共预算转移支付收入执行表</t>
  </si>
  <si>
    <t xml:space="preserve">   单位：万元</t>
  </si>
  <si>
    <t>收        入</t>
  </si>
  <si>
    <t>执行数</t>
  </si>
  <si>
    <t>上级补助收入</t>
  </si>
  <si>
    <t xml:space="preserve">  返还性收入</t>
  </si>
  <si>
    <t xml:space="preserve">    增值税和消费税税收返还收入</t>
  </si>
  <si>
    <t xml:space="preserve">    所得税基数返还收入</t>
  </si>
  <si>
    <t xml:space="preserve">    成品油价格和税费改革税收返还收入</t>
  </si>
  <si>
    <t xml:space="preserve">    其他税收返还收入</t>
  </si>
  <si>
    <t xml:space="preserve">  一般性转移支付收入</t>
  </si>
  <si>
    <t xml:space="preserve">    体制补助收入</t>
  </si>
  <si>
    <t xml:space="preserve">    均衡性转移支付补助收入</t>
  </si>
  <si>
    <t xml:space="preserve">    县级基本财力保障机制奖补资金支出</t>
  </si>
  <si>
    <t xml:space="preserve">    结算补助支出</t>
  </si>
  <si>
    <t xml:space="preserve">    基层公检法司转移支付支出</t>
  </si>
  <si>
    <t xml:space="preserve">    城乡义务教育转移支付支出</t>
  </si>
  <si>
    <t xml:space="preserve">    城乡居民医疗保险转移支付支出</t>
  </si>
  <si>
    <t xml:space="preserve">    农村综合改革转移支付支出</t>
  </si>
  <si>
    <t xml:space="preserve">    产粮（油）大县奖励资金支出</t>
  </si>
  <si>
    <t xml:space="preserve">    重点生态功能区转移支付支出</t>
  </si>
  <si>
    <t xml:space="preserve">    贫困地区转移支付支出</t>
  </si>
  <si>
    <t xml:space="preserve">    教育共同财政事权转移支付支出</t>
  </si>
  <si>
    <t xml:space="preserve">    文化旅游体育与传媒共同财政事权转移支付支出</t>
  </si>
  <si>
    <t xml:space="preserve">    社会保障和就业共同财政事权转移支付支出</t>
  </si>
  <si>
    <t xml:space="preserve">    卫生健康共同财政事权分类分档转移支付支出</t>
  </si>
  <si>
    <t xml:space="preserve">    节能环保共同财政事权转移支付支出</t>
  </si>
  <si>
    <t xml:space="preserve">    农林水共同财政事权转移支付支出</t>
  </si>
  <si>
    <t xml:space="preserve">    住房保障共同财政事权转移支付支出</t>
  </si>
  <si>
    <t xml:space="preserve">    其他共同财政事权转移支付支出</t>
  </si>
  <si>
    <t xml:space="preserve">    其他一般性转移支付支出</t>
  </si>
  <si>
    <t>二、专项转移支付收入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</si>
  <si>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</si>
  <si>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</si>
  <si>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</si>
  <si>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</si>
  <si>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</si>
  <si>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</si>
  <si>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</si>
  <si>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</si>
  <si>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</si>
  <si>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</si>
  <si>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</si>
  <si>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</si>
  <si>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</si>
  <si>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</si>
  <si>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</si>
  <si>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</si>
  <si>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</si>
  <si>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</si>
  <si>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</si>
  <si>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</si>
  <si>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</si>
  <si>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注：本表详细反映2019年一般公共预算转移支付收入情况。</t>
  </si>
  <si>
    <t>表6</t>
  </si>
  <si>
    <t>2019年分地区转移支付（补助乡镇街道）</t>
  </si>
  <si>
    <t>乡镇街道</t>
  </si>
  <si>
    <t>公共预算</t>
  </si>
  <si>
    <t>基金预算</t>
  </si>
  <si>
    <t>合计</t>
  </si>
  <si>
    <t>汉丰</t>
  </si>
  <si>
    <t>文峰</t>
  </si>
  <si>
    <t>云枫</t>
  </si>
  <si>
    <t>丰乐</t>
  </si>
  <si>
    <t>镇东</t>
  </si>
  <si>
    <t>白鹤</t>
  </si>
  <si>
    <t>赵家</t>
  </si>
  <si>
    <t>大德</t>
  </si>
  <si>
    <t>镇安</t>
  </si>
  <si>
    <t>厚坝</t>
  </si>
  <si>
    <t>金峰</t>
  </si>
  <si>
    <t>郭家</t>
  </si>
  <si>
    <t>白桥</t>
  </si>
  <si>
    <t>温泉</t>
  </si>
  <si>
    <t>和谦</t>
  </si>
  <si>
    <t>大进</t>
  </si>
  <si>
    <t>谭家</t>
  </si>
  <si>
    <t>满月</t>
  </si>
  <si>
    <t>关面</t>
  </si>
  <si>
    <t>雪宝山</t>
  </si>
  <si>
    <t>河堰</t>
  </si>
  <si>
    <t>敦好</t>
  </si>
  <si>
    <t>高桥</t>
  </si>
  <si>
    <t>麻柳</t>
  </si>
  <si>
    <t>紫水</t>
  </si>
  <si>
    <t>九龙</t>
  </si>
  <si>
    <t>天和</t>
  </si>
  <si>
    <t>中和</t>
  </si>
  <si>
    <t>三汇</t>
  </si>
  <si>
    <t>义和</t>
  </si>
  <si>
    <t>临江</t>
  </si>
  <si>
    <t>竹溪</t>
  </si>
  <si>
    <t>铁桥</t>
  </si>
  <si>
    <t>巫山</t>
  </si>
  <si>
    <t>南雅</t>
  </si>
  <si>
    <t>岳溪</t>
  </si>
  <si>
    <t>五通</t>
  </si>
  <si>
    <t>南门</t>
  </si>
  <si>
    <t>长沙</t>
  </si>
  <si>
    <t>渠口</t>
  </si>
  <si>
    <t>表7</t>
  </si>
  <si>
    <t>2019年全区政府性基金预算收支执行表</t>
  </si>
  <si>
    <t xml:space="preserve"> </t>
  </si>
  <si>
    <t>一、农网还贷资金收入</t>
  </si>
  <si>
    <t>一、文化旅游体育与传媒支出</t>
  </si>
  <si>
    <t>二、港口建设费收入</t>
  </si>
  <si>
    <t>二、社会保障和就业支出</t>
  </si>
  <si>
    <t>三、国家电影事业发展专项资金收入</t>
  </si>
  <si>
    <t>三、节能环保支出</t>
  </si>
  <si>
    <t>　</t>
  </si>
  <si>
    <t>四、城市公用事业附加收入</t>
  </si>
  <si>
    <t>四、城乡社区支出</t>
  </si>
  <si>
    <t>五、国有土地收益基金收入</t>
  </si>
  <si>
    <t>五、农林水支出</t>
  </si>
  <si>
    <t>六、农业土地开发资金收入</t>
  </si>
  <si>
    <t>六、交通运输支出</t>
  </si>
  <si>
    <t>七、国有土地使用权出让收入</t>
  </si>
  <si>
    <t>七、资源勘探信息等支出</t>
  </si>
  <si>
    <t>八、大中型水库库区基金收入</t>
  </si>
  <si>
    <t>八、商业服务业等支出</t>
  </si>
  <si>
    <t>九、彩票公益金收入</t>
  </si>
  <si>
    <t>九、其他支出</t>
  </si>
  <si>
    <t>十、小型水库移民扶助基金收入</t>
  </si>
  <si>
    <t>十、债务付息及发行费用支出</t>
  </si>
  <si>
    <t>十一、污水处理费收入</t>
  </si>
  <si>
    <t>十二、彩票发行机构和彩票销售机构的业务费用</t>
  </si>
  <si>
    <t>十三、城市基础设施配套费收入</t>
  </si>
  <si>
    <t xml:space="preserve">    政府性基金补助收入</t>
  </si>
  <si>
    <t xml:space="preserve">  调出资金</t>
  </si>
  <si>
    <t xml:space="preserve">    上年结余收入</t>
  </si>
  <si>
    <t xml:space="preserve">  地方政府专项债务还本支出</t>
  </si>
  <si>
    <t xml:space="preserve">    地方政府专项债务转贷收入（新增债券）</t>
  </si>
  <si>
    <t xml:space="preserve">    地方政府专项债务转贷收入（置换债券）</t>
  </si>
  <si>
    <t xml:space="preserve">  结转下年</t>
  </si>
  <si>
    <t>注：1.本表直观反映2019年政府性基金预算收入与支出的平衡关系。
    2.收入总计（本级收入合计+转移性收入合计）=支出总计（本级支出合计+转移性支出合计）。</t>
  </si>
  <si>
    <t>表8</t>
  </si>
  <si>
    <t>2019年全区政府性基金预算本级支出执行表</t>
  </si>
  <si>
    <t>207</t>
  </si>
  <si>
    <t xml:space="preserve">  文化旅游体育与传媒支出</t>
  </si>
  <si>
    <t>20707</t>
  </si>
  <si>
    <t xml:space="preserve">    国家电影事业发展专项资金安排的支出</t>
  </si>
  <si>
    <t>2070799</t>
  </si>
  <si>
    <t xml:space="preserve">      其他国家电影事业发展专项资金支出</t>
  </si>
  <si>
    <t>20709</t>
  </si>
  <si>
    <t xml:space="preserve">    旅游发展基金支出</t>
  </si>
  <si>
    <t>2070904</t>
  </si>
  <si>
    <t xml:space="preserve">      地方旅游开发项目补助</t>
  </si>
  <si>
    <t>208</t>
  </si>
  <si>
    <t xml:space="preserve">  社会保障和就业支出</t>
  </si>
  <si>
    <t>20822</t>
  </si>
  <si>
    <t xml:space="preserve">      大中型水库移民后期扶持基金支出</t>
  </si>
  <si>
    <t>2082201</t>
  </si>
  <si>
    <t xml:space="preserve">      移民补助</t>
  </si>
  <si>
    <t>2082202</t>
  </si>
  <si>
    <t xml:space="preserve">      基础设施建设和经济发展</t>
  </si>
  <si>
    <t>20823</t>
  </si>
  <si>
    <t xml:space="preserve">      小型水库移民扶助基金安排的支出</t>
  </si>
  <si>
    <t>2082302</t>
  </si>
  <si>
    <t>212</t>
  </si>
  <si>
    <t xml:space="preserve">  城乡社区支出</t>
  </si>
  <si>
    <t>21208</t>
  </si>
  <si>
    <t xml:space="preserve">    国有土地使用权出让收入及对应专项债务收入安排的支出</t>
  </si>
  <si>
    <t>2120802</t>
  </si>
  <si>
    <t xml:space="preserve">      土地开发支出</t>
  </si>
  <si>
    <t>2120804</t>
  </si>
  <si>
    <t xml:space="preserve">      农村基础设施建设支出</t>
  </si>
  <si>
    <t>2120899</t>
  </si>
  <si>
    <t xml:space="preserve">      其他国有土地使用权出让收入安排的支出</t>
  </si>
  <si>
    <t>21210</t>
  </si>
  <si>
    <t xml:space="preserve">    国有土地收益基金及对应专项债务收入安排的支出</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</si>
  <si>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</si>
  <si>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</si>
  <si>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</si>
  <si>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</si>
  <si>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</si>
  <si>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</si>
  <si>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</si>
  <si>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</si>
  <si>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</si>
  <si>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</si>
  <si>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2121399</t>
  </si>
  <si>
    <t xml:space="preserve">      其他城市基础设施配套费安排的支出</t>
  </si>
  <si>
    <t>21216</t>
  </si>
  <si>
    <t xml:space="preserve">    棚户区改造专项债券收入安排的支出</t>
  </si>
  <si>
    <t>2121699</t>
  </si>
  <si>
    <t xml:space="preserve">      其他棚户区改造专项债券收入安排的支出</t>
  </si>
  <si>
    <t>213</t>
  </si>
  <si>
    <t xml:space="preserve">  农林水支出</t>
  </si>
  <si>
    <t>21366</t>
  </si>
  <si>
    <t xml:space="preserve">    大中型水库库区基金安排的支出</t>
  </si>
  <si>
    <t>2136601</t>
  </si>
  <si>
    <t>21367</t>
  </si>
  <si>
    <t xml:space="preserve">    三峡水库库区基金支出</t>
  </si>
  <si>
    <t>2136701</t>
  </si>
  <si>
    <t>2136702</t>
  </si>
  <si>
    <t xml:space="preserve">      解决移民遗留问题</t>
  </si>
  <si>
    <t>2136799</t>
  </si>
  <si>
    <t xml:space="preserve">      其他三峡水库库区基金支出</t>
  </si>
  <si>
    <t>21369</t>
  </si>
  <si>
    <t xml:space="preserve">    国家重大水利工程建设基金安排的支出</t>
  </si>
  <si>
    <t>2136902</t>
  </si>
  <si>
    <t xml:space="preserve">      三峡工程后续工作</t>
  </si>
  <si>
    <t>229</t>
  </si>
  <si>
    <t xml:space="preserve">  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</si>
  <si>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</si>
  <si>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</si>
  <si>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</si>
  <si>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</si>
  <si>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</si>
  <si>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</si>
  <si>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22908</t>
  </si>
  <si>
    <t xml:space="preserve">    彩票发行销售机构业务费安排的支出</t>
  </si>
  <si>
    <t>2290808</t>
  </si>
  <si>
    <t xml:space="preserve">      彩票市场调控资金支出</t>
  </si>
  <si>
    <t>2290899</t>
  </si>
  <si>
    <t xml:space="preserve">      其他彩票发行销售机构业务费安排的支出</t>
  </si>
  <si>
    <t>22960</t>
  </si>
  <si>
    <t xml:space="preserve">    彩票公益金安排的支出</t>
  </si>
  <si>
    <t>2296002</t>
  </si>
  <si>
    <t xml:space="preserve">      用于社会福利的彩票公益金支出</t>
  </si>
  <si>
    <t>2296003</t>
  </si>
  <si>
    <t xml:space="preserve">      用于体育事业的彩票公益金支出</t>
  </si>
  <si>
    <t>2296004</t>
  </si>
  <si>
    <t xml:space="preserve">      用于教育事业的彩票公益金支出</t>
  </si>
  <si>
    <t>2296006</t>
  </si>
  <si>
    <t xml:space="preserve">      用于残疾人事业的彩票公益金支出</t>
  </si>
  <si>
    <t>2296099</t>
  </si>
  <si>
    <t xml:space="preserve">      用于其他社会公益事业的彩票公益金支出</t>
  </si>
  <si>
    <t>232</t>
  </si>
  <si>
    <t xml:space="preserve">  债务付息及发行费用支出</t>
  </si>
  <si>
    <t>23204</t>
  </si>
  <si>
    <t xml:space="preserve">    地方政府专项债务付息支出</t>
  </si>
  <si>
    <t>2320411</t>
  </si>
  <si>
    <t xml:space="preserve">      国有土地使用权出让金债务付息支出</t>
  </si>
  <si>
    <t>2320431</t>
  </si>
  <si>
    <t xml:space="preserve">      土地储备专项债券付息支出</t>
  </si>
  <si>
    <t>注：本表详细反映2019年全区政府性基金预算支出情况，按《预算法》要求细化到功能分类项级科目。</t>
  </si>
  <si>
    <t>表9</t>
  </si>
  <si>
    <t>2019年区本级政府性基金预算收支执行表</t>
  </si>
  <si>
    <t>执行数
为全口径
预算%</t>
  </si>
  <si>
    <t xml:space="preserve">  补助乡镇支出</t>
  </si>
  <si>
    <t>表10</t>
  </si>
  <si>
    <t>2019年区本级政府性基金预算本级支出执行表</t>
  </si>
  <si>
    <t xml:space="preserve">    大中型水库移民后期扶持基金支出</t>
  </si>
  <si>
    <t>注：本表详细反映2019年区本级政府性基金预算支出情况，按《预算法》要求细化到功能分类项级科目。</t>
  </si>
  <si>
    <t>表11</t>
  </si>
  <si>
    <t>2019年全区国有资本经营预算收支执行表</t>
  </si>
  <si>
    <t>2019年年初预算数</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</si>
  <si>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</si>
  <si>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</si>
  <si>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</si>
  <si>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</si>
  <si>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</si>
  <si>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</si>
  <si>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</si>
  <si>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</si>
  <si>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</si>
  <si>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</si>
  <si>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</si>
  <si>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</si>
  <si>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</si>
  <si>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</si>
  <si>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</si>
  <si>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</si>
  <si>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一、上级补助收入</t>
  </si>
  <si>
    <t>一、调出资金</t>
  </si>
  <si>
    <t>二、上年结转</t>
  </si>
  <si>
    <t>二、结转下年</t>
  </si>
  <si>
    <t>注：1.本表直观反映2019年国有资本经营预算收入与支出的平衡关系。
    2.收入总计（本级收入合计+转移性收入合计）=支出总计（本级支出合计+转移性支出合计）。
    3.2019年国有资本经营预算未进行预算调整。</t>
  </si>
  <si>
    <t>表12</t>
  </si>
  <si>
    <t>2019年区本级国有资本经营预算收支执行表</t>
  </si>
  <si>
    <t>表13</t>
  </si>
  <si>
    <t xml:space="preserve">2020年全区一般公共预算收支预算表 </t>
  </si>
  <si>
    <t>2020年预算数</t>
  </si>
  <si>
    <t>增长%</t>
  </si>
  <si>
    <t>　  契税</t>
  </si>
  <si>
    <t>十四、资源勘探工业信息等支出</t>
  </si>
  <si>
    <t>二、非税收入</t>
  </si>
  <si>
    <t>二十二、预备费</t>
  </si>
  <si>
    <t>一、上解支出</t>
  </si>
  <si>
    <t xml:space="preserve">      所得税基数返还收入 </t>
  </si>
  <si>
    <t xml:space="preserve">      成品油税费改革税收返还收入</t>
  </si>
  <si>
    <t>二、年终结余</t>
  </si>
  <si>
    <t xml:space="preserve">      增值税税收返还收入</t>
  </si>
  <si>
    <t>三、设置预算稳定调节基金</t>
  </si>
  <si>
    <t xml:space="preserve">      消费税税收返还收入</t>
  </si>
  <si>
    <t xml:space="preserve">      增值税五五分享税收返还收入</t>
  </si>
  <si>
    <t xml:space="preserve">      其他返还性收入</t>
  </si>
  <si>
    <t xml:space="preserve">      体制补助收入</t>
  </si>
  <si>
    <t xml:space="preserve">      均衡性转移支付收入</t>
  </si>
  <si>
    <t xml:space="preserve">      县级基本财力保障机制奖补资金收入</t>
  </si>
  <si>
    <t xml:space="preserve">      结算补助收入</t>
  </si>
  <si>
    <t xml:space="preserve">      产粮（油）大县奖励资金收入</t>
  </si>
  <si>
    <t xml:space="preserve">      固定数额补助收入</t>
  </si>
  <si>
    <t xml:space="preserve">      贫困地区转移支付收入</t>
  </si>
  <si>
    <t xml:space="preserve">      重点生态功能区转移支付收入</t>
  </si>
  <si>
    <t xml:space="preserve">      其他一般性转移支付收入</t>
  </si>
  <si>
    <t xml:space="preserve">      共同财政事权转移支付</t>
  </si>
  <si>
    <t xml:space="preserve">        教育共同财政事权转移支付支出</t>
  </si>
  <si>
    <t xml:space="preserve">        节能环保共同财政事权转移支付支出</t>
  </si>
  <si>
    <t xml:space="preserve">        农林水共同财政事权转移支付支出</t>
  </si>
  <si>
    <t xml:space="preserve">        社会保障和就业共同财政事权转移支付支出</t>
  </si>
  <si>
    <t xml:space="preserve">        卫生健康共同财政事权分类分档转移支付支出</t>
  </si>
  <si>
    <t xml:space="preserve">        文化旅游体育与传媒共同财政事权转移支付支出</t>
  </si>
  <si>
    <t xml:space="preserve">        住房保障共同财政事权转移支付支出</t>
  </si>
  <si>
    <t xml:space="preserve">        其他共同财政事权转移支付支出</t>
  </si>
  <si>
    <t xml:space="preserve">      灾害防治</t>
  </si>
  <si>
    <t>二、上年结余收入</t>
  </si>
  <si>
    <t>三、动用预算稳定调节基金</t>
  </si>
  <si>
    <t>四、调入资金</t>
  </si>
  <si>
    <t xml:space="preserve">    从政府性基金预算调入</t>
  </si>
  <si>
    <t xml:space="preserve">    从国有资本经营预算调入</t>
  </si>
  <si>
    <t>五、地方政府债券转贷收入</t>
  </si>
  <si>
    <t>六、接受其他地区援助收入</t>
  </si>
  <si>
    <t xml:space="preserve">注：1.本表直观反映2020年一般公共预算收入与支出的平衡关系。
    2.收入总计（本级收入合计+转移性收入合计）=支出总计（本级支出合计+转移性支出合计）。
   </t>
  </si>
  <si>
    <t>表14</t>
  </si>
  <si>
    <t xml:space="preserve">2020年全区一般公共预算本级支出预算表 </t>
  </si>
  <si>
    <r>
      <rPr>
        <sz val="14"/>
        <rFont val="黑体"/>
        <charset val="134"/>
      </rPr>
      <t xml:space="preserve">预  </t>
    </r>
    <r>
      <rPr>
        <sz val="14"/>
        <rFont val="黑体"/>
        <charset val="134"/>
      </rPr>
      <t>算</t>
    </r>
    <r>
      <rPr>
        <sz val="14"/>
        <rFont val="黑体"/>
        <charset val="134"/>
      </rPr>
      <t xml:space="preserve">  </t>
    </r>
    <r>
      <rPr>
        <sz val="14"/>
        <rFont val="黑体"/>
        <charset val="134"/>
      </rPr>
      <t>数</t>
    </r>
  </si>
  <si>
    <t>三保标示代码</t>
  </si>
  <si>
    <t>原上报三保</t>
  </si>
  <si>
    <t>部门预算基本</t>
  </si>
  <si>
    <t>部门预算项目</t>
  </si>
  <si>
    <t>预备费、利息、执行中执行中刚性支出</t>
  </si>
  <si>
    <t>弥补乡镇欠账</t>
  </si>
  <si>
    <t>弥补上年区级欠账（大财政）</t>
  </si>
  <si>
    <t>区级弥补上年单位欠账（单位结转）</t>
  </si>
  <si>
    <t>弥补赤字5亿杀卡</t>
  </si>
  <si>
    <t>专项转移支付</t>
  </si>
  <si>
    <t>共同事权转移支付</t>
  </si>
  <si>
    <t>与上报三保首次比对（负数不行）</t>
  </si>
  <si>
    <t>补齐三保</t>
  </si>
  <si>
    <t>补齐其他项目</t>
  </si>
  <si>
    <t>初步汇总年初数据</t>
  </si>
  <si>
    <t>与上报三保再比对</t>
  </si>
  <si>
    <t>根据财力调减预算</t>
  </si>
  <si>
    <t>最终年初预算</t>
  </si>
  <si>
    <t xml:space="preserve">    本级支出合计</t>
  </si>
  <si>
    <t xml:space="preserve"> 一、一般公共服务支出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</si>
  <si>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</si>
  <si>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</si>
  <si>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</si>
  <si>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</si>
  <si>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</si>
  <si>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</si>
  <si>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</si>
  <si>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</si>
  <si>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</si>
  <si>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</si>
  <si>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</si>
  <si>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</si>
  <si>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</si>
  <si>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</si>
  <si>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</si>
  <si>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</si>
  <si>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</si>
  <si>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</si>
  <si>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</si>
  <si>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</si>
  <si>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</si>
  <si>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</si>
  <si>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</si>
  <si>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</si>
  <si>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</si>
  <si>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</si>
  <si>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</si>
  <si>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</si>
  <si>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</si>
  <si>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</si>
  <si>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应对气候变化管理事务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</si>
  <si>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</si>
  <si>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</si>
  <si>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</si>
  <si>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</si>
  <si>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</si>
  <si>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</si>
  <si>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</si>
  <si>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</si>
  <si>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</si>
  <si>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</si>
  <si>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</si>
  <si>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</si>
  <si>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</si>
  <si>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</si>
  <si>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</si>
  <si>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</si>
  <si>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</si>
  <si>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发票管理及税务登记</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</si>
  <si>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</si>
  <si>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</si>
  <si>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</si>
  <si>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</si>
  <si>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</si>
  <si>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</si>
  <si>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</si>
  <si>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</si>
  <si>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</si>
  <si>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</si>
  <si>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</si>
  <si>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</si>
  <si>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</si>
  <si>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</si>
  <si>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</si>
  <si>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</si>
  <si>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</si>
  <si>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</si>
  <si>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</si>
  <si>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</si>
  <si>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</si>
  <si>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</si>
  <si>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</si>
  <si>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</si>
  <si>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</si>
  <si>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</si>
  <si>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</si>
  <si>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</si>
  <si>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</si>
  <si>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</si>
  <si>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</si>
  <si>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</si>
  <si>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</si>
  <si>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</si>
  <si>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</si>
  <si>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</si>
  <si>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</si>
  <si>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</si>
  <si>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</si>
  <si>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</si>
  <si>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</si>
  <si>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</si>
  <si>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</si>
  <si>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</si>
  <si>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</si>
  <si>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</si>
  <si>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</si>
  <si>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</si>
  <si>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</si>
  <si>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</si>
  <si>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</si>
  <si>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</si>
  <si>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</si>
  <si>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</si>
  <si>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</si>
  <si>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</si>
  <si>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</si>
  <si>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</si>
  <si>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</si>
  <si>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</si>
  <si>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</si>
  <si>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</si>
  <si>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</si>
  <si>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</si>
  <si>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</si>
  <si>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</si>
  <si>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</si>
  <si>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</si>
  <si>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</si>
  <si>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</si>
  <si>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</si>
  <si>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</si>
  <si>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</si>
  <si>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</si>
  <si>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</si>
  <si>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</si>
  <si>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</si>
  <si>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</si>
  <si>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</si>
  <si>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</si>
  <si>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</si>
  <si>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</si>
  <si>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</si>
  <si>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</si>
  <si>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</si>
  <si>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</si>
  <si>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</si>
  <si>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t>
  </si>
  <si>
    <t xml:space="preserve">    国家赔偿费用支出</t>
  </si>
  <si>
    <t xml:space="preserve"> 二、外交支出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</si>
  <si>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</si>
  <si>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</si>
  <si>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</si>
  <si>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</si>
  <si>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</si>
  <si>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</si>
  <si>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</si>
  <si>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</si>
  <si>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</si>
  <si>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</si>
  <si>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</si>
  <si>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</si>
  <si>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</si>
  <si>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</si>
  <si>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</si>
  <si>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</si>
  <si>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</si>
  <si>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</si>
  <si>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t>
  </si>
  <si>
    <t xml:space="preserve">  边界勘界联检</t>
  </si>
  <si>
    <t xml:space="preserve">    边界勘界</t>
  </si>
  <si>
    <t xml:space="preserve">    边界联检</t>
  </si>
  <si>
    <t xml:space="preserve">    边界界桩维护</t>
  </si>
  <si>
    <t xml:space="preserve">  国际发展合作</t>
  </si>
  <si>
    <t xml:space="preserve">    其他国际发展合作支出</t>
  </si>
  <si>
    <t xml:space="preserve">  其他外交支出</t>
  </si>
  <si>
    <t xml:space="preserve"> 三、国防支出</t>
  </si>
  <si>
    <t xml:space="preserve">  现役部队</t>
  </si>
  <si>
    <t xml:space="preserve">  国防科研事业</t>
  </si>
  <si>
    <t xml:space="preserve">  专项工程</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</si>
  <si>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</si>
  <si>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</si>
  <si>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</si>
  <si>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</si>
  <si>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</si>
  <si>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</si>
  <si>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</si>
  <si>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</si>
  <si>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</si>
  <si>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</si>
  <si>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</si>
  <si>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四、公共安全支出</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</si>
  <si>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</si>
  <si>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</si>
  <si>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</si>
  <si>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</si>
  <si>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</si>
  <si>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</si>
  <si>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</si>
  <si>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</si>
  <si>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</si>
  <si>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</si>
  <si>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</si>
  <si>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</si>
  <si>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</si>
  <si>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</si>
  <si>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</si>
  <si>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</si>
  <si>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</si>
  <si>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</si>
  <si>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</si>
  <si>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</si>
  <si>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</si>
  <si>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</si>
  <si>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</si>
  <si>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</si>
  <si>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</si>
  <si>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</si>
  <si>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</si>
  <si>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</si>
  <si>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</si>
  <si>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</si>
  <si>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</si>
  <si>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</si>
  <si>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</si>
  <si>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</si>
  <si>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</si>
  <si>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</si>
  <si>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</si>
  <si>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</si>
  <si>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</si>
  <si>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</si>
  <si>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</si>
  <si>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</si>
  <si>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</si>
  <si>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</si>
  <si>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</si>
  <si>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</si>
  <si>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</si>
  <si>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</si>
  <si>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</si>
  <si>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五、教育支出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</si>
  <si>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</si>
  <si>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</si>
  <si>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</si>
  <si>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</si>
  <si>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</si>
  <si>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</si>
  <si>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</si>
  <si>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</si>
  <si>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</si>
  <si>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</si>
  <si>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</si>
  <si>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</si>
  <si>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</si>
  <si>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中等职业教育</t>
  </si>
  <si>
    <t xml:space="preserve">    技校教育</t>
  </si>
  <si>
    <t xml:space="preserve">    职业高中教育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</si>
  <si>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</si>
  <si>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</si>
  <si>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</si>
  <si>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</si>
  <si>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</si>
  <si>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</si>
  <si>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</si>
  <si>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</si>
  <si>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</si>
  <si>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</si>
  <si>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</si>
  <si>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</si>
  <si>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</si>
  <si>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</si>
  <si>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</si>
  <si>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</si>
  <si>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</si>
  <si>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</si>
  <si>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</si>
  <si>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</si>
  <si>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</si>
  <si>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</si>
  <si>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</si>
  <si>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</si>
  <si>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</si>
  <si>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</si>
  <si>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</si>
  <si>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</si>
  <si>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</si>
  <si>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</si>
  <si>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</si>
  <si>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</si>
  <si>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</si>
  <si>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</si>
  <si>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六、科学技术支出</t>
  </si>
  <si>
    <t>27-（1+2）</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</si>
  <si>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</si>
  <si>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</si>
  <si>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</si>
  <si>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</si>
  <si>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</si>
  <si>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</si>
  <si>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</si>
  <si>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</si>
  <si>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</si>
  <si>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</si>
  <si>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</si>
  <si>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</si>
  <si>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</si>
  <si>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</si>
  <si>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</si>
  <si>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</si>
  <si>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</si>
  <si>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</si>
  <si>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</si>
  <si>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</si>
  <si>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</si>
  <si>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</si>
  <si>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</si>
  <si>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</si>
  <si>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</si>
  <si>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</si>
  <si>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</si>
  <si>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</si>
  <si>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</si>
  <si>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</si>
  <si>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</si>
  <si>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</si>
  <si>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</si>
  <si>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</si>
  <si>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</si>
  <si>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</si>
  <si>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</si>
  <si>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</si>
  <si>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</si>
  <si>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</si>
  <si>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核电站乏燃料处理处置基金支出</t>
  </si>
  <si>
    <t xml:space="preserve">  其他科学技术支出</t>
  </si>
  <si>
    <t xml:space="preserve">    科技奖励</t>
  </si>
  <si>
    <t xml:space="preserve">    核应急</t>
  </si>
  <si>
    <t xml:space="preserve">    转制科研机构</t>
  </si>
  <si>
    <t xml:space="preserve"> 七、文化旅游体育与传媒支出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</si>
  <si>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</si>
  <si>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</si>
  <si>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</si>
  <si>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</si>
  <si>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</si>
  <si>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</si>
  <si>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</si>
  <si>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</si>
  <si>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</si>
  <si>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</si>
  <si>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</si>
  <si>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</si>
  <si>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</si>
  <si>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</si>
  <si>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</si>
  <si>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</si>
  <si>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</si>
  <si>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</si>
  <si>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</si>
  <si>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</si>
  <si>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</si>
  <si>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</si>
  <si>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</si>
  <si>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</si>
  <si>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</si>
  <si>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</si>
  <si>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</si>
  <si>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</si>
  <si>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</si>
  <si>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</si>
  <si>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</si>
  <si>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</si>
  <si>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国家电影事业发展专项资金安排的支出</t>
  </si>
  <si>
    <t xml:space="preserve">  广播电视</t>
  </si>
  <si>
    <t xml:space="preserve">    广播</t>
  </si>
  <si>
    <t xml:space="preserve">    电视</t>
  </si>
  <si>
    <t xml:space="preserve">    监测监管</t>
  </si>
  <si>
    <t xml:space="preserve">    其他广播电视支出</t>
  </si>
  <si>
    <t xml:space="preserve">  旅游发展基金支出</t>
  </si>
  <si>
    <t xml:space="preserve">  国家电影事业发展专项资金对应专项债务收入安排的支出</t>
  </si>
  <si>
    <t xml:space="preserve">  其他文化旅游体育与传媒支出</t>
  </si>
  <si>
    <t xml:space="preserve">    宣传文化发展专项支出</t>
  </si>
  <si>
    <t xml:space="preserve">    文化产业发展专项支出</t>
  </si>
  <si>
    <t xml:space="preserve">    其他文化旅游体育与传媒支出</t>
  </si>
  <si>
    <t xml:space="preserve"> 八、社会保障和就业支出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</si>
  <si>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</si>
  <si>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</si>
  <si>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</si>
  <si>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</si>
  <si>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</si>
  <si>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</si>
  <si>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</si>
  <si>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</si>
  <si>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</si>
  <si>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</si>
  <si>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</si>
  <si>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</si>
  <si>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</si>
  <si>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</si>
  <si>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</si>
  <si>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</si>
  <si>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</si>
  <si>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国有资本经营预算补充社保基金支出</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</si>
  <si>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</si>
  <si>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</si>
  <si>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</si>
  <si>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</si>
  <si>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</si>
  <si>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</si>
  <si>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</si>
  <si>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</si>
  <si>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</si>
  <si>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</si>
  <si>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</si>
  <si>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</si>
  <si>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</si>
  <si>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</si>
  <si>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</si>
  <si>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</si>
  <si>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</si>
  <si>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</si>
  <si>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</si>
  <si>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</si>
  <si>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</si>
  <si>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</si>
  <si>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</si>
  <si>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</si>
  <si>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</si>
  <si>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</si>
  <si>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</si>
  <si>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</si>
  <si>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</si>
  <si>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</si>
  <si>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</si>
  <si>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</si>
  <si>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</si>
  <si>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</si>
  <si>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</si>
  <si>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</si>
  <si>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</si>
  <si>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</si>
  <si>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</si>
  <si>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</si>
  <si>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</si>
  <si>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</si>
  <si>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</si>
  <si>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</si>
  <si>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</si>
  <si>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</si>
  <si>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</si>
  <si>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</si>
  <si>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</si>
  <si>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</si>
  <si>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</si>
  <si>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</si>
  <si>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</si>
  <si>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</si>
  <si>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</si>
  <si>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</si>
  <si>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</si>
  <si>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</si>
  <si>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</si>
  <si>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</si>
  <si>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</si>
  <si>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</si>
  <si>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大中型水库移民后期扶持基金支出</t>
  </si>
  <si>
    <t xml:space="preserve">  小型水库移民扶助基金安排的支出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</si>
  <si>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</si>
  <si>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</si>
  <si>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</si>
  <si>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</si>
  <si>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</si>
  <si>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</si>
  <si>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</si>
  <si>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</si>
  <si>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</si>
  <si>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</si>
  <si>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</si>
  <si>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</si>
  <si>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</si>
  <si>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</si>
  <si>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</si>
  <si>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</si>
  <si>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</si>
  <si>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</si>
  <si>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</si>
  <si>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小型水库移民扶助基金对应专项债务收入安排的支出</t>
  </si>
  <si>
    <t xml:space="preserve">  财政代缴社会保险费支出</t>
  </si>
  <si>
    <t xml:space="preserve">  其他社会保障和就业支出</t>
  </si>
  <si>
    <t xml:space="preserve"> 九、社会保险基金支出</t>
  </si>
  <si>
    <t xml:space="preserve">  企业职工基本养老保险基金支出</t>
  </si>
  <si>
    <t xml:space="preserve">    基本养老金</t>
  </si>
  <si>
    <t xml:space="preserve">    医疗补助金</t>
  </si>
  <si>
    <t xml:space="preserve">    丧葬抚恤补助</t>
  </si>
  <si>
    <t xml:space="preserve">    其他企业职工基本养老保险基金支出</t>
  </si>
  <si>
    <t xml:space="preserve">  失业保险基金支出</t>
  </si>
  <si>
    <t xml:space="preserve">    失业保险金</t>
  </si>
  <si>
    <t xml:space="preserve">    医疗保险费</t>
  </si>
  <si>
    <t xml:space="preserve">    职业培训和职业介绍补贴</t>
  </si>
  <si>
    <t xml:space="preserve">    技能提升补贴支出</t>
  </si>
  <si>
    <t xml:space="preserve">    稳定岗位补贴支出</t>
  </si>
  <si>
    <t xml:space="preserve">    其他费用支出</t>
  </si>
  <si>
    <t xml:space="preserve">    其他失业保险基金支出</t>
  </si>
  <si>
    <t xml:space="preserve">  职工基本医疗保险基金支出</t>
  </si>
  <si>
    <t xml:space="preserve">    职工基本医疗保险统筹基金</t>
  </si>
  <si>
    <t xml:space="preserve">    职工基本医疗保险个人账户基金</t>
  </si>
  <si>
    <t xml:space="preserve">    其他职工基本医疗保险基金支出</t>
  </si>
  <si>
    <t xml:space="preserve">  工伤保险基金支出</t>
  </si>
  <si>
    <t xml:space="preserve">    工伤保险待遇</t>
  </si>
  <si>
    <t xml:space="preserve">    劳动能力鉴定支出</t>
  </si>
  <si>
    <t xml:space="preserve">    工伤预防费用支出</t>
  </si>
  <si>
    <t xml:space="preserve">    其他工伤保险基金支出</t>
  </si>
  <si>
    <t xml:space="preserve">  生育保险基金支出</t>
  </si>
  <si>
    <t xml:space="preserve">    生育医疗费用支出</t>
  </si>
  <si>
    <t xml:space="preserve">    生育津贴支出</t>
  </si>
  <si>
    <t xml:space="preserve">    其他生育保险基金支出</t>
  </si>
  <si>
    <t xml:space="preserve">  城乡居民基本养老保险基金支出</t>
  </si>
  <si>
    <t xml:space="preserve">    基础养老金支出</t>
  </si>
  <si>
    <t xml:space="preserve">    个人账户养老金支出</t>
  </si>
  <si>
    <t xml:space="preserve">    丧葬抚恤补助支出</t>
  </si>
  <si>
    <t xml:space="preserve">    其他城乡居民基本养老保险基金支出</t>
  </si>
  <si>
    <t xml:space="preserve">  机关事业单位基本养老保险基金支出</t>
  </si>
  <si>
    <t xml:space="preserve">    基本养老金支出</t>
  </si>
  <si>
    <t xml:space="preserve">    其他机关事业单位基本养老保险基金支出</t>
  </si>
  <si>
    <t xml:space="preserve">  城乡居民基本医疗保险基金支出</t>
  </si>
  <si>
    <t xml:space="preserve">    城乡居民基本医疗保险基金医疗待遇支出</t>
  </si>
  <si>
    <t xml:space="preserve">    其他城乡居民基本医疗保险基金支出</t>
  </si>
  <si>
    <t xml:space="preserve">  其他社会保险基金支出</t>
  </si>
  <si>
    <t xml:space="preserve"> 十、卫生健康支出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</si>
  <si>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</si>
  <si>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</si>
  <si>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</si>
  <si>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</si>
  <si>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</si>
  <si>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</si>
  <si>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</si>
  <si>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</si>
  <si>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</si>
  <si>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</si>
  <si>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</si>
  <si>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</si>
  <si>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</si>
  <si>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</si>
  <si>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</si>
  <si>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</si>
  <si>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</si>
  <si>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</si>
  <si>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</si>
  <si>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</si>
  <si>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</si>
  <si>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</si>
  <si>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</si>
  <si>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</si>
  <si>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</si>
  <si>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</si>
  <si>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</si>
  <si>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</si>
  <si>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</si>
  <si>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</si>
  <si>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</si>
  <si>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</si>
  <si>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</si>
  <si>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</si>
  <si>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</si>
  <si>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</si>
  <si>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</si>
  <si>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</si>
  <si>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</si>
  <si>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</si>
  <si>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</si>
  <si>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</si>
  <si>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</si>
  <si>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</si>
  <si>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</si>
  <si>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</si>
  <si>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</si>
  <si>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</si>
  <si>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</si>
  <si>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</si>
  <si>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</si>
  <si>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</si>
  <si>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</si>
  <si>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</si>
  <si>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</si>
  <si>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</si>
  <si>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</si>
  <si>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</si>
  <si>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</si>
  <si>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</si>
  <si>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其他卫生健康支出</t>
  </si>
  <si>
    <t xml:space="preserve"> 十一、节能环保支出</t>
  </si>
  <si>
    <t>22-1-2</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</si>
  <si>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</si>
  <si>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</si>
  <si>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</si>
  <si>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</si>
  <si>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</si>
  <si>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</si>
  <si>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</si>
  <si>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</si>
  <si>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</si>
  <si>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</si>
  <si>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</si>
  <si>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</si>
  <si>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</si>
  <si>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</si>
  <si>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</si>
  <si>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</si>
  <si>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</si>
  <si>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</si>
  <si>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</si>
  <si>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</si>
  <si>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</si>
  <si>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</si>
  <si>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</si>
  <si>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</si>
  <si>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</si>
  <si>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</si>
  <si>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</si>
  <si>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</si>
  <si>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</si>
  <si>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</si>
  <si>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</si>
  <si>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</si>
  <si>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</si>
  <si>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</si>
  <si>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</si>
  <si>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</si>
  <si>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</si>
  <si>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</si>
  <si>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</si>
  <si>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</si>
  <si>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</si>
  <si>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</si>
  <si>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</si>
  <si>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</si>
  <si>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</si>
  <si>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</si>
  <si>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</si>
  <si>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</si>
  <si>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</si>
  <si>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</si>
  <si>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</si>
  <si>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</si>
  <si>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</si>
  <si>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</si>
  <si>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</si>
  <si>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</si>
  <si>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</si>
  <si>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</si>
  <si>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</si>
  <si>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</si>
  <si>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</si>
  <si>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</si>
  <si>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可再生能源电价附加收入安排的支出</t>
  </si>
  <si>
    <t xml:space="preserve">  废弃电器电子产品处理基金支出</t>
  </si>
  <si>
    <t xml:space="preserve">  其他节能环保支出</t>
  </si>
  <si>
    <t xml:space="preserve"> 十二、城乡社区支出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</si>
  <si>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</si>
  <si>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</si>
  <si>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</si>
  <si>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</si>
  <si>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</si>
  <si>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</si>
  <si>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</si>
  <si>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</si>
  <si>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</si>
  <si>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</si>
  <si>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</si>
  <si>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</si>
  <si>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</si>
  <si>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</si>
  <si>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</si>
  <si>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十三、农林水支出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</si>
  <si>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</si>
  <si>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</si>
  <si>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</si>
  <si>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</si>
  <si>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</si>
  <si>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</si>
  <si>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</si>
  <si>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</si>
  <si>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</si>
  <si>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</si>
  <si>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</si>
  <si>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</si>
  <si>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农业生产发展</t>
  </si>
  <si>
    <t xml:space="preserve">    乡村产业与合作经济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</si>
  <si>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</si>
  <si>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</si>
  <si>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</si>
  <si>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</si>
  <si>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</si>
  <si>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</si>
  <si>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</si>
  <si>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</si>
  <si>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</si>
  <si>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</si>
  <si>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</si>
  <si>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</si>
  <si>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</si>
  <si>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</si>
  <si>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</si>
  <si>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</si>
  <si>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</si>
  <si>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</si>
  <si>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</si>
  <si>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</si>
  <si>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</si>
  <si>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</si>
  <si>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</si>
  <si>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</si>
  <si>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</si>
  <si>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</si>
  <si>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</si>
  <si>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行业业务管理</t>
  </si>
  <si>
    <t xml:space="preserve">    其他林业和草原支出</t>
  </si>
  <si>
    <t xml:space="preserve">  水利</t>
  </si>
  <si>
    <t>23-（1+2）</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</si>
  <si>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</si>
  <si>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</si>
  <si>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</si>
  <si>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</si>
  <si>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</si>
  <si>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</si>
  <si>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</si>
  <si>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</si>
  <si>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</si>
  <si>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</si>
  <si>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</si>
  <si>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</si>
  <si>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</si>
  <si>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</si>
  <si>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</si>
  <si>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</si>
  <si>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</si>
  <si>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</si>
  <si>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</si>
  <si>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</si>
  <si>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</si>
  <si>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</si>
  <si>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</si>
  <si>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</si>
  <si>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24-（1+2）</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</si>
  <si>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</si>
  <si>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</si>
  <si>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</si>
  <si>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</si>
  <si>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</si>
  <si>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</si>
  <si>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</si>
  <si>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</si>
  <si>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农村公益事业建设奖补资金</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</si>
  <si>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</si>
  <si>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</si>
  <si>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</si>
  <si>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</si>
  <si>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</si>
  <si>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</si>
  <si>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</si>
  <si>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</si>
  <si>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</si>
  <si>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</si>
  <si>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</si>
  <si>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</si>
  <si>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</si>
  <si>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</si>
  <si>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</si>
  <si>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大中型水库库区基金安排的支出</t>
  </si>
  <si>
    <t xml:space="preserve">  三峡水库库区基金支出</t>
  </si>
  <si>
    <t xml:space="preserve">  国家重大水利工程建设基金安排的支出</t>
  </si>
  <si>
    <t xml:space="preserve">  大中型水库库区基金对应专项债务收入安排的支出</t>
  </si>
  <si>
    <t xml:space="preserve">  国家重大水利工程建设基金对应专项债务收入安排的支出</t>
  </si>
  <si>
    <t xml:space="preserve">  其他农林水支出</t>
  </si>
  <si>
    <t xml:space="preserve">    化解其他公益性乡村债务支出</t>
  </si>
  <si>
    <t xml:space="preserve"> 十四、交通运输支出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</si>
  <si>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</si>
  <si>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</si>
  <si>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</si>
  <si>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</si>
  <si>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</si>
  <si>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</si>
  <si>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</si>
  <si>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</si>
  <si>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</si>
  <si>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</si>
  <si>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</si>
  <si>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</si>
  <si>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</si>
  <si>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</si>
  <si>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</si>
  <si>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</si>
  <si>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</si>
  <si>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</si>
  <si>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</si>
  <si>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</si>
  <si>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</si>
  <si>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</si>
  <si>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</si>
  <si>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</si>
  <si>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</si>
  <si>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</si>
  <si>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</si>
  <si>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</si>
  <si>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</si>
  <si>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</si>
  <si>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</si>
  <si>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</si>
  <si>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</si>
  <si>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</si>
  <si>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</si>
  <si>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</si>
  <si>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</si>
  <si>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</si>
  <si>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</si>
  <si>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</si>
  <si>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</si>
  <si>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</si>
  <si>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</si>
  <si>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</si>
  <si>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</si>
  <si>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</si>
  <si>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</si>
  <si>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海南省高等级公路车辆通行附加费安排的支出</t>
  </si>
  <si>
    <t xml:space="preserve">  车辆通行费安排的支出</t>
  </si>
  <si>
    <t xml:space="preserve">  港口建设费安排的支出</t>
  </si>
  <si>
    <t xml:space="preserve">  铁路建设基金支出</t>
  </si>
  <si>
    <t xml:space="preserve">  船舶油污损害赔偿基金支出</t>
  </si>
  <si>
    <t xml:space="preserve">  民航发展基金支出</t>
  </si>
  <si>
    <t xml:space="preserve">  海南省高等级公路车辆通行附加费对应专项债务收入安排的支出</t>
  </si>
  <si>
    <t xml:space="preserve">  政府收费公路专项债券收入安排的支出</t>
  </si>
  <si>
    <t xml:space="preserve">  车辆通行费对应专项债务收入安排的支出</t>
  </si>
  <si>
    <t xml:space="preserve">  港口建设费对应专项债务收入安排的支出</t>
  </si>
  <si>
    <t xml:space="preserve">  其他交通运输支出</t>
  </si>
  <si>
    <t xml:space="preserve">    公共交通运营补助</t>
  </si>
  <si>
    <t xml:space="preserve"> 十五、资源勘探工业信息等支出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</si>
  <si>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</si>
  <si>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</si>
  <si>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</si>
  <si>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</si>
  <si>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</si>
  <si>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</si>
  <si>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</si>
  <si>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</si>
  <si>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</si>
  <si>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</si>
  <si>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</si>
  <si>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</si>
  <si>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</si>
  <si>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</si>
  <si>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</si>
  <si>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</si>
  <si>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</si>
  <si>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</si>
  <si>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</si>
  <si>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</si>
  <si>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</si>
  <si>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</si>
  <si>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</si>
  <si>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</si>
  <si>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</si>
  <si>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</si>
  <si>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</si>
  <si>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</si>
  <si>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</si>
  <si>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</si>
  <si>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</si>
  <si>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</si>
  <si>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</si>
  <si>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</si>
  <si>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</si>
  <si>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</si>
  <si>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</si>
  <si>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</si>
  <si>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</si>
  <si>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</si>
  <si>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农网还贷资金支出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</si>
  <si>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</si>
  <si>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</si>
  <si>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</si>
  <si>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</si>
  <si>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</si>
  <si>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十六、商业服务业等支出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</si>
  <si>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</si>
  <si>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</si>
  <si>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</si>
  <si>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</si>
  <si>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</si>
  <si>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</si>
  <si>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</si>
  <si>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</si>
  <si>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</si>
  <si>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</si>
  <si>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</si>
  <si>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十七、金融支出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</si>
  <si>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</si>
  <si>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</si>
  <si>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</si>
  <si>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</si>
  <si>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</si>
  <si>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</si>
  <si>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</si>
  <si>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</si>
  <si>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</si>
  <si>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</si>
  <si>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</si>
  <si>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</si>
  <si>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</si>
  <si>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</si>
  <si>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</si>
  <si>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</si>
  <si>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</si>
  <si>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</si>
  <si>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</si>
  <si>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</si>
  <si>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</si>
  <si>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</si>
  <si>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t>
  </si>
  <si>
    <t xml:space="preserve"> 十八、援助其他地区支出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</si>
  <si>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</si>
  <si>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</si>
  <si>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</si>
  <si>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</si>
  <si>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</si>
  <si>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</si>
  <si>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</si>
  <si>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</si>
  <si>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十九、自然资源海洋气象等支出</t>
  </si>
  <si>
    <t xml:space="preserve">  自然资源事务</t>
  </si>
  <si>
    <t xml:space="preserve">    自然资源规划及管理</t>
  </si>
  <si>
    <t xml:space="preserve">    土地资源调查</t>
  </si>
  <si>
    <t xml:space="preserve">    自然资源利用与保护</t>
  </si>
  <si>
    <t xml:space="preserve">    自然资源社会公益服务</t>
  </si>
  <si>
    <t xml:space="preserve">    自然资源行业业务管理</t>
  </si>
  <si>
    <t xml:space="preserve">    自然资源调查与确权登记</t>
  </si>
  <si>
    <t xml:space="preserve">    国土整治</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</si>
  <si>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</si>
  <si>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</si>
  <si>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</si>
  <si>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</si>
  <si>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</si>
  <si>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</si>
  <si>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</si>
  <si>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</si>
  <si>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</si>
  <si>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</si>
  <si>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</si>
  <si>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</si>
  <si>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</si>
  <si>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</si>
  <si>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</si>
  <si>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</si>
  <si>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</si>
  <si>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</si>
  <si>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</si>
  <si>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</si>
  <si>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</si>
  <si>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</si>
  <si>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</si>
  <si>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</si>
  <si>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</si>
  <si>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</si>
  <si>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</si>
  <si>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</si>
  <si>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</si>
  <si>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</si>
  <si>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二十、住房保障支出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</si>
  <si>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</si>
  <si>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</si>
  <si>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</si>
  <si>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</si>
  <si>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</si>
  <si>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</si>
  <si>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</si>
  <si>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</si>
  <si>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</si>
  <si>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</si>
  <si>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</si>
  <si>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</si>
  <si>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</si>
  <si>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</si>
  <si>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</si>
  <si>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</si>
  <si>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</si>
  <si>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</si>
  <si>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</si>
  <si>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二十一、粮油物资储备支出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</si>
  <si>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</si>
  <si>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</si>
  <si>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</si>
  <si>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</si>
  <si>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</si>
  <si>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</si>
  <si>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</si>
  <si>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</si>
  <si>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</si>
  <si>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</si>
  <si>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</si>
  <si>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</si>
  <si>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</si>
  <si>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</si>
  <si>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</si>
  <si>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</si>
  <si>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</si>
  <si>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</si>
  <si>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</si>
  <si>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</si>
  <si>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</si>
  <si>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</si>
  <si>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</si>
  <si>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</si>
  <si>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</si>
  <si>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</si>
  <si>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</si>
  <si>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</si>
  <si>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</si>
  <si>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</si>
  <si>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</si>
  <si>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</si>
  <si>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</si>
  <si>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</si>
  <si>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</si>
  <si>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</si>
  <si>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</si>
  <si>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</si>
  <si>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</si>
  <si>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</si>
  <si>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</si>
  <si>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</si>
  <si>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</si>
  <si>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</si>
  <si>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二十二、灾害防治及应急管理支出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</si>
  <si>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</si>
  <si>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</si>
  <si>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</si>
  <si>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</si>
  <si>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</si>
  <si>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</si>
  <si>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</si>
  <si>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</si>
  <si>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</si>
  <si>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</si>
  <si>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</si>
  <si>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</si>
  <si>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</si>
  <si>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</si>
  <si>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</si>
  <si>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</si>
  <si>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</si>
  <si>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</si>
  <si>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</si>
  <si>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</si>
  <si>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</si>
  <si>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</si>
  <si>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</si>
  <si>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</si>
  <si>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</si>
  <si>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</si>
  <si>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</si>
  <si>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</si>
  <si>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</si>
  <si>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</si>
  <si>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</si>
  <si>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</si>
  <si>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</si>
  <si>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中央自然灾害救灾补助</t>
  </si>
  <si>
    <t xml:space="preserve">    地方自然灾害救灾补助</t>
  </si>
  <si>
    <t xml:space="preserve">    自然灾害灾后重建补助</t>
  </si>
  <si>
    <t xml:space="preserve">    其他自然灾害救灾及恢复重建支出</t>
  </si>
  <si>
    <t xml:space="preserve">  其他灾害防治及应急管理支出</t>
  </si>
  <si>
    <t xml:space="preserve"> 二十三、债务付息及发行费用支出</t>
  </si>
  <si>
    <t xml:space="preserve"> 二十四、预备费</t>
  </si>
  <si>
    <t xml:space="preserve">    预备费</t>
  </si>
  <si>
    <t xml:space="preserve">      预备费</t>
  </si>
  <si>
    <t>表15</t>
  </si>
  <si>
    <t xml:space="preserve">2020年区本级一般公共预算收支预算表 </t>
  </si>
  <si>
    <t>全区</t>
  </si>
  <si>
    <t>乡镇</t>
  </si>
  <si>
    <r>
      <rPr>
        <sz val="10"/>
        <color indexed="8"/>
        <rFont val="宋体"/>
        <charset val="134"/>
        <scheme val="minor"/>
      </rPr>
      <t xml:space="preserve"> </t>
    </r>
    <r>
      <rPr>
        <sz val="10"/>
        <color theme="1"/>
        <rFont val="宋体"/>
        <charset val="134"/>
        <scheme val="minor"/>
      </rPr>
      <t xml:space="preserve">   政府住房基金收入</t>
    </r>
  </si>
  <si>
    <t>二、补助乡镇街道支出</t>
  </si>
  <si>
    <t>四、年终结余</t>
  </si>
  <si>
    <t>表16</t>
  </si>
  <si>
    <t xml:space="preserve">2020年区本级一般公共预算本级支出预算表 </t>
  </si>
  <si>
    <t>注：本表详细反映2020年一般公共预算支出情况，按《预算法》要求细化到功能分类项级科目。个别项级科目中，其他支出数额较大的，将根据执行中下达的投资计划、项目清单等，按规定列报至相应的功能分类科目下。</t>
  </si>
  <si>
    <t>表17</t>
  </si>
  <si>
    <t>（按功能分类科目的基本支出和项目支出）</t>
  </si>
  <si>
    <t>项         目</t>
  </si>
  <si>
    <r>
      <rPr>
        <sz val="14"/>
        <rFont val="黑体"/>
        <charset val="134"/>
      </rPr>
      <t>预 算</t>
    </r>
    <r>
      <rPr>
        <sz val="14"/>
        <rFont val="黑体"/>
        <charset val="134"/>
      </rPr>
      <t xml:space="preserve"> </t>
    </r>
    <r>
      <rPr>
        <sz val="14"/>
        <rFont val="黑体"/>
        <charset val="134"/>
      </rPr>
      <t>数</t>
    </r>
  </si>
  <si>
    <t>小计</t>
  </si>
  <si>
    <t>基本支出</t>
  </si>
  <si>
    <t>项目支出</t>
  </si>
  <si>
    <t>一般公共服务支出</t>
  </si>
  <si>
    <t>外交支出</t>
  </si>
  <si>
    <t>国防支出</t>
  </si>
  <si>
    <t>公共安全支出</t>
  </si>
  <si>
    <t>教育支出</t>
  </si>
  <si>
    <t>科学技术支出</t>
  </si>
  <si>
    <t>文化旅游体育与传媒支出</t>
  </si>
  <si>
    <t>社会保障和就业支出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</si>
  <si>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</si>
  <si>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</si>
  <si>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</si>
  <si>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</si>
  <si>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</si>
  <si>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</si>
  <si>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</si>
  <si>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</si>
  <si>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</si>
  <si>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</si>
  <si>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</si>
  <si>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</si>
  <si>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灾害防治及应急管理支出</t>
  </si>
  <si>
    <t>预备费</t>
  </si>
  <si>
    <t>债务付息支出</t>
  </si>
  <si>
    <t>债务发行费用支出</t>
  </si>
  <si>
    <t>注：在功能分类的基础上，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</si>
  <si>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表18</t>
  </si>
  <si>
    <t xml:space="preserve">2020年区本级一般公共预算本级基本支出预算表 </t>
  </si>
  <si>
    <t>（按经济分类科目）</t>
  </si>
  <si>
    <t xml:space="preserve">           支       出</t>
  </si>
  <si>
    <t>预 算 数</t>
  </si>
  <si>
    <t>本级基本支出合计</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</si>
  <si>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</si>
  <si>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</si>
  <si>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</si>
  <si>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</si>
  <si>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</si>
  <si>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</si>
  <si>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</si>
  <si>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</si>
  <si>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</si>
  <si>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</si>
  <si>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</si>
  <si>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</si>
  <si>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</si>
  <si>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</si>
  <si>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</si>
  <si>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</si>
  <si>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</si>
  <si>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</si>
  <si>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</si>
  <si>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</si>
  <si>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</si>
  <si>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</si>
  <si>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</si>
  <si>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</si>
  <si>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</si>
  <si>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</si>
  <si>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</si>
  <si>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</si>
  <si>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</si>
  <si>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</si>
  <si>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</si>
  <si>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</si>
  <si>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</si>
  <si>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</si>
  <si>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</si>
  <si>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</si>
  <si>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</si>
  <si>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</si>
  <si>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</si>
  <si>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</si>
  <si>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</si>
  <si>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</si>
  <si>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</si>
  <si>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</si>
  <si>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</si>
  <si>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</si>
  <si>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</si>
  <si>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</si>
  <si>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</si>
  <si>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</si>
  <si>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</si>
  <si>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</si>
  <si>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</si>
  <si>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</si>
  <si>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</si>
  <si>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</si>
  <si>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 xml:space="preserve">注：本表按照新的“政府预算支出经济分类科目” 将区本级基本支出细化到款级科目。 
    </t>
  </si>
  <si>
    <t>表19</t>
  </si>
  <si>
    <t xml:space="preserve">2020年区级一般公共预算转移支付支出预算表 </t>
  </si>
  <si>
    <t>（分地区）</t>
  </si>
  <si>
    <t>补助乡镇街道合计</t>
  </si>
  <si>
    <t>501001</t>
  </si>
  <si>
    <t>501002</t>
  </si>
  <si>
    <t>501003</t>
  </si>
  <si>
    <t>501004</t>
  </si>
  <si>
    <t>501005</t>
  </si>
  <si>
    <t>501006</t>
  </si>
  <si>
    <t>501007</t>
  </si>
  <si>
    <t>501008</t>
  </si>
  <si>
    <t>501009</t>
  </si>
  <si>
    <t>501010</t>
  </si>
  <si>
    <t>501011</t>
  </si>
  <si>
    <t>501012</t>
  </si>
  <si>
    <t>501013</t>
  </si>
  <si>
    <t>501014</t>
  </si>
  <si>
    <t>501015</t>
  </si>
  <si>
    <t>501016</t>
  </si>
  <si>
    <t>501017</t>
  </si>
  <si>
    <t>501018</t>
  </si>
  <si>
    <t>501019</t>
  </si>
  <si>
    <t>501020</t>
  </si>
  <si>
    <t>501021</t>
  </si>
  <si>
    <t>501022</t>
  </si>
  <si>
    <t>501023</t>
  </si>
  <si>
    <t>501024</t>
  </si>
  <si>
    <t>501025</t>
  </si>
  <si>
    <t>501026</t>
  </si>
  <si>
    <t>501027</t>
  </si>
  <si>
    <t>501028</t>
  </si>
  <si>
    <t>501029</t>
  </si>
  <si>
    <t>501030</t>
  </si>
  <si>
    <t>501031</t>
  </si>
  <si>
    <t>501032</t>
  </si>
  <si>
    <t>501033</t>
  </si>
  <si>
    <t>501034</t>
  </si>
  <si>
    <t>501035</t>
  </si>
  <si>
    <t>501036</t>
  </si>
  <si>
    <t>501037</t>
  </si>
  <si>
    <t>501038</t>
  </si>
  <si>
    <t>501039</t>
  </si>
  <si>
    <t>501040</t>
  </si>
  <si>
    <t>暂未落实到乡镇</t>
  </si>
  <si>
    <t>注：本表直观反映预算安排中区级对各乡镇街道的补助情况。暂未落实到乡镇部分主要是年初部门预算未纳入部分，待执行中据实分配到各个乡镇街道。</t>
  </si>
  <si>
    <t>表20</t>
  </si>
  <si>
    <t xml:space="preserve">2020年全区政府性基金预算收支预算表 </t>
  </si>
  <si>
    <t>转移支付</t>
  </si>
  <si>
    <t>区级基金单位结转</t>
  </si>
  <si>
    <t>区级基金大财政结转</t>
  </si>
  <si>
    <t>乡镇结转</t>
  </si>
  <si>
    <t>本级支出</t>
  </si>
  <si>
    <t>二、国家电影事业发展专项资金</t>
  </si>
  <si>
    <t>三、国有土地收益基金收入</t>
  </si>
  <si>
    <t>三、城乡社区支出</t>
  </si>
  <si>
    <t>四、农业土地开发资金收入</t>
  </si>
  <si>
    <t>四、农林水支出</t>
  </si>
  <si>
    <t>五、国有土地使用权出让收入</t>
  </si>
  <si>
    <t>五、交通运输支出</t>
  </si>
  <si>
    <t>六、大中型水库库区基金收入</t>
  </si>
  <si>
    <t>六、其他支出</t>
  </si>
  <si>
    <t>七、彩票公益金收入</t>
  </si>
  <si>
    <t>七、债务付息及发行费用支出</t>
  </si>
  <si>
    <t>八、小型水库移民扶助基金收入</t>
  </si>
  <si>
    <t>九、污水处理费收入</t>
  </si>
  <si>
    <t>十、彩票发行机构和彩票销售机构的业务费用</t>
  </si>
  <si>
    <t>十一、城市基础设施配套费收入</t>
  </si>
  <si>
    <t>一、补助收入</t>
  </si>
  <si>
    <t xml:space="preserve">   文化旅游体育与传媒</t>
  </si>
  <si>
    <t xml:space="preserve">   社会保障和就业</t>
  </si>
  <si>
    <t xml:space="preserve">   农林水</t>
  </si>
  <si>
    <t xml:space="preserve">   其他</t>
  </si>
  <si>
    <t>二、地方政府债券转贷收入</t>
  </si>
  <si>
    <t>二、调出资金</t>
  </si>
  <si>
    <t>三、上年结余收入</t>
  </si>
  <si>
    <t>三、地方政府专项债务还本支出</t>
  </si>
  <si>
    <t>注：1.本表直观反映2020年政府性基金预算收入与支出的平衡关系。
    2.收入总计（本级收入合计+转移性收入合计）=支出总计（本级支出合计+转移性支出合计）。</t>
  </si>
  <si>
    <t>表21</t>
  </si>
  <si>
    <t xml:space="preserve">2020年全区政府性基金预算本级支出预算表 </t>
  </si>
  <si>
    <r>
      <rPr>
        <b/>
        <sz val="11"/>
        <rFont val="宋体"/>
        <charset val="134"/>
      </rPr>
      <t>项</t>
    </r>
    <r>
      <rPr>
        <b/>
        <sz val="12"/>
        <rFont val="宋体"/>
        <charset val="134"/>
      </rPr>
      <t>目</t>
    </r>
  </si>
  <si>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</si>
  <si>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</si>
  <si>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</si>
  <si>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</si>
  <si>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</si>
  <si>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旅游发展基金支出</t>
  </si>
  <si>
    <t xml:space="preserve">      宣传促销</t>
  </si>
  <si>
    <t xml:space="preserve">      行业规划</t>
  </si>
  <si>
    <t xml:space="preserve">      旅游事业补助</t>
  </si>
  <si>
    <t xml:space="preserve">      其他旅游发展基金支出 </t>
  </si>
  <si>
    <t xml:space="preserve">   国家电影事业发展专项资金对应专项债务收入安排的支出</t>
  </si>
  <si>
    <t xml:space="preserve">      资助城市影院</t>
  </si>
  <si>
    <t xml:space="preserve">      其他国家电影事业发展专项资金对应专项债务收入支出</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</si>
  <si>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</si>
  <si>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</si>
  <si>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</si>
  <si>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</si>
  <si>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</si>
  <si>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</si>
  <si>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</si>
  <si>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</si>
  <si>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</si>
  <si>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</si>
  <si>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</si>
  <si>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</si>
  <si>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</si>
  <si>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</si>
  <si>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</si>
  <si>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</si>
  <si>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</si>
  <si>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城市建设支出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</si>
  <si>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</si>
  <si>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</si>
  <si>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</si>
  <si>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</si>
  <si>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</si>
  <si>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</si>
  <si>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国有土地收益基金安排的支出</t>
  </si>
  <si>
    <t xml:space="preserve">      公有房屋</t>
  </si>
  <si>
    <t xml:space="preserve">      城市防洪</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</si>
  <si>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</si>
  <si>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</si>
  <si>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</si>
  <si>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</si>
  <si>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</si>
  <si>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</si>
  <si>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</si>
  <si>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</si>
  <si>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</si>
  <si>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</si>
  <si>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</si>
  <si>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</si>
  <si>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 xml:space="preserve">      库区防护工程维护</t>
  </si>
  <si>
    <t xml:space="preserve">      其他大中型水库库区基金支出</t>
  </si>
  <si>
    <t xml:space="preserve">      库区维护和管理</t>
  </si>
  <si>
    <t xml:space="preserve">      三峡后续工作</t>
  </si>
  <si>
    <t xml:space="preserve">      地方重大水利工程建设</t>
  </si>
  <si>
    <t xml:space="preserve">      其他重大水利工程建设基金支出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</si>
  <si>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</si>
  <si>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</si>
  <si>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</si>
  <si>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</si>
  <si>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</si>
  <si>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</si>
  <si>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</si>
  <si>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</si>
  <si>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</si>
  <si>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</si>
  <si>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</si>
  <si>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</si>
  <si>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</si>
  <si>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</si>
  <si>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</si>
  <si>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</si>
  <si>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</si>
  <si>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</si>
  <si>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</si>
  <si>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</si>
  <si>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</si>
  <si>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</si>
  <si>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</si>
  <si>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</si>
  <si>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</si>
  <si>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</si>
  <si>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</si>
  <si>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</si>
  <si>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</si>
  <si>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</si>
  <si>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</si>
  <si>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</si>
  <si>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</si>
  <si>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</si>
  <si>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</si>
  <si>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</si>
  <si>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</si>
  <si>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</si>
  <si>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</si>
  <si>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</si>
  <si>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</si>
  <si>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</si>
  <si>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</si>
  <si>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</si>
  <si>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</si>
  <si>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</si>
  <si>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</si>
  <si>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其他政府性基金债务收入安排的支出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</si>
  <si>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</si>
  <si>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</si>
  <si>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</si>
  <si>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</si>
  <si>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</si>
  <si>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</si>
  <si>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用于红十字事业的彩票公益金支出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</si>
  <si>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</si>
  <si>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</si>
  <si>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</si>
  <si>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用于城乡医疗救助的的彩票公益金支出</t>
  </si>
  <si>
    <t>九、债务付息及发行费用支出</t>
  </si>
  <si>
    <t>九、债务付息支出</t>
  </si>
  <si>
    <t xml:space="preserve">      海南省高等级公路车辆通行附加费债务付息支出</t>
  </si>
  <si>
    <t xml:space="preserve">      港口建设费债务付息支出</t>
  </si>
  <si>
    <t xml:space="preserve">      国家电影事业发展专项资金债务付息支出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</si>
  <si>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</si>
  <si>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</si>
  <si>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</si>
  <si>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</si>
  <si>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</si>
  <si>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</si>
  <si>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</si>
  <si>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</si>
  <si>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</si>
  <si>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</si>
  <si>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</si>
  <si>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</si>
  <si>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</si>
  <si>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</si>
  <si>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</si>
  <si>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</si>
  <si>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</si>
  <si>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</si>
  <si>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</si>
  <si>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</si>
  <si>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</si>
  <si>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</si>
  <si>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</si>
  <si>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</si>
  <si>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</si>
  <si>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</si>
  <si>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</si>
  <si>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</si>
  <si>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表22</t>
  </si>
  <si>
    <t xml:space="preserve">2020年区本级政府性基金预算收支预算表 </t>
  </si>
  <si>
    <t>二、地方政府专项债务还本支出</t>
  </si>
  <si>
    <t>三、补助乡镇支出</t>
  </si>
  <si>
    <t>四、调出资金</t>
  </si>
  <si>
    <t>五、年终结余</t>
  </si>
  <si>
    <t>表23</t>
  </si>
  <si>
    <t xml:space="preserve">2020年区本级政府性基金预算本级支出预算表 </t>
  </si>
  <si>
    <t>表24</t>
  </si>
  <si>
    <t xml:space="preserve">2020年全区国有资本经营预算收支预算表 </t>
  </si>
  <si>
    <t>-</t>
  </si>
  <si>
    <t xml:space="preserve"> “三供一业”移交补助支出</t>
  </si>
  <si>
    <t xml:space="preserve">  其他历史遗留及改革成本支出</t>
  </si>
  <si>
    <t xml:space="preserve">  其他国有企业资本金注入</t>
  </si>
  <si>
    <t>三、金融企业国有资本经营预算支出</t>
  </si>
  <si>
    <t xml:space="preserve">   资本性支出</t>
  </si>
  <si>
    <t xml:space="preserve">  其他金融国有资本经营预算支出</t>
  </si>
  <si>
    <t xml:space="preserve">  其他国有资本经营预算支出  </t>
  </si>
  <si>
    <t xml:space="preserve">    调出资金</t>
  </si>
  <si>
    <t>注：1.本表直观反映2020年国有资本经营预算收入与支出的平衡关系。
    2.收入总计（本级收入合计+转移性收入合计）=支出总计（本级支出合计+转移性支出合计）。</t>
  </si>
  <si>
    <t>表25</t>
  </si>
  <si>
    <t xml:space="preserve">2020年区本级国有资本经营预算收支预算表 </t>
  </si>
  <si>
    <t>表26</t>
  </si>
  <si>
    <t>2020年重点项目支出预算明细表</t>
  </si>
  <si>
    <t>项目</t>
  </si>
  <si>
    <t>金额</t>
  </si>
  <si>
    <t>车辆购置税收入补助资金</t>
  </si>
  <si>
    <t>专项扶贫资金</t>
  </si>
  <si>
    <t>农业专项资金</t>
  </si>
  <si>
    <t>三峡水库库区基金资金</t>
  </si>
  <si>
    <t>大中（小）型水库移民后期扶持基金（资金）</t>
  </si>
  <si>
    <t>国家重大水利工程建设基金（三峡工程后续工作）资金</t>
  </si>
  <si>
    <t>林业改革发展和林业生态保护恢复专项资金</t>
  </si>
  <si>
    <t>水利发展资金</t>
  </si>
  <si>
    <t>城乡医疗救助、补助等</t>
  </si>
  <si>
    <t>就业资金</t>
  </si>
  <si>
    <t>义务教育薄弱环节改善与能力提升</t>
  </si>
  <si>
    <t>学前教育扩大资源建设</t>
  </si>
  <si>
    <t>校园安全能力提升工程</t>
  </si>
  <si>
    <t>普惠金融发展专项资金</t>
  </si>
  <si>
    <t>表27</t>
  </si>
  <si>
    <t>一般公共预算“三公”经费预算支出表</t>
  </si>
  <si>
    <t>年度</t>
  </si>
  <si>
    <t>因公出国
（境）费</t>
  </si>
  <si>
    <t>公务用车购置及运行费</t>
  </si>
  <si>
    <t>公务接待
费</t>
  </si>
  <si>
    <t>公务用车
购置费</t>
  </si>
  <si>
    <t>公务用车
运行维护费</t>
  </si>
  <si>
    <t>2019年</t>
  </si>
  <si>
    <t>2020年</t>
  </si>
  <si>
    <t>说明：2020年“三公”经费预算与上年基本持平。经多年的压减，“三公”经费预算已在较低水平。</t>
  </si>
  <si>
    <t>表28</t>
  </si>
  <si>
    <t>开州区2019年地方政府债务限额及余额情况表</t>
  </si>
  <si>
    <t>单位：亿元</t>
  </si>
  <si>
    <t>地   区</t>
  </si>
  <si>
    <t>2019年债务限额</t>
  </si>
  <si>
    <t>2019年债务余额预计执行数</t>
  </si>
  <si>
    <t>一般债务</t>
  </si>
  <si>
    <t>专项债务</t>
  </si>
  <si>
    <t>公  式</t>
  </si>
  <si>
    <t>A=B+C</t>
  </si>
  <si>
    <t>B</t>
  </si>
  <si>
    <t>C</t>
  </si>
  <si>
    <t>D=E+F</t>
  </si>
  <si>
    <t>E</t>
  </si>
  <si>
    <t>F</t>
  </si>
  <si>
    <t>开州区</t>
  </si>
  <si>
    <t>注：1.本表反映上一年度本地区、本级及所属地区政府债务限额及余额预计执行数。</t>
  </si>
  <si>
    <t xml:space="preserve">    2.本表由县级以上地方各级财政部门在本级人民代表大会批准预算后二十日内公开。</t>
  </si>
  <si>
    <t>表29</t>
  </si>
  <si>
    <t>开州区2019年和2020年地方政府一般债务余额情况表</t>
  </si>
  <si>
    <t>项    目</t>
  </si>
  <si>
    <t>一、2018年末地方政府一般债务余额实际数</t>
  </si>
  <si>
    <t>二、2019年末地方政府一般债务限额</t>
  </si>
  <si>
    <t>三、2019年地方政府一般债务发行额</t>
  </si>
  <si>
    <t xml:space="preserve">    其中：中央转贷地方的国际金融组织和外国政府贷款</t>
  </si>
  <si>
    <t xml:space="preserve">          2019年地方政府一般债券发行额</t>
  </si>
  <si>
    <t>四、2019年地方政府一般债务还本支出</t>
  </si>
  <si>
    <t>五、2019年末地方政府一般债务余额预计执行数</t>
  </si>
  <si>
    <t>六、2020年地方财政赤字</t>
  </si>
  <si>
    <t>七、2020年地方政府一般债务限额</t>
  </si>
  <si>
    <t>注：1.本表反映本地区上两年度一般债务余额，上一年度一般债务限额、发行额、还本支出及余额，本年度财政赤字及一般债务限额。
    2.本表由县级以上地方各级财政部门在本级人民代表大会批准预算后二十日内公开。</t>
  </si>
  <si>
    <t>表30</t>
  </si>
  <si>
    <t>开州区2019年和2020年地方政府专项债务余额情况表</t>
  </si>
  <si>
    <t>一、2018年末地方政府专项债务余额实际数</t>
  </si>
  <si>
    <t>二、2019年末地方政府专项债务限额</t>
  </si>
  <si>
    <t>三、2019年地方政府专项债务发行额</t>
  </si>
  <si>
    <t>四、2019年地方政府专项债务还本支出</t>
  </si>
  <si>
    <t>五、2019年末地方政府专项债务余额预计执行数</t>
  </si>
  <si>
    <t>六、2020年地方政府专项债务新增限额</t>
  </si>
  <si>
    <t>七、2020年末地方政府专项债务限额</t>
  </si>
  <si>
    <t>注：1.本表反映本地区上两年度专项债务余额，上一年度专项债务限额、发行额、还本额及余额，本年度专项债务新增限额及限额。
    2.本表由县级以上地方各级财政部门在本级人民代表大会批准预算后二十日内公开。</t>
  </si>
  <si>
    <t>表31</t>
  </si>
  <si>
    <t>开州区地方政府债券发行及还本付息情况表</t>
  </si>
  <si>
    <t>公式</t>
  </si>
  <si>
    <t>本地区</t>
  </si>
  <si>
    <t>本级</t>
  </si>
  <si>
    <t>一、2019年发行预计执行数</t>
  </si>
  <si>
    <t>A=B+D</t>
  </si>
  <si>
    <t>（一）一般债券</t>
  </si>
  <si>
    <t xml:space="preserve">   其中：再融资债券</t>
  </si>
  <si>
    <t>（二）专项债券</t>
  </si>
  <si>
    <t>D</t>
  </si>
  <si>
    <t>二、2019年还本支出预计执行数</t>
  </si>
  <si>
    <t>F=G+H</t>
  </si>
  <si>
    <t>G</t>
  </si>
  <si>
    <t>H</t>
  </si>
  <si>
    <t>三、2019年付息支出预计执行数</t>
  </si>
  <si>
    <t>I=J+K</t>
  </si>
  <si>
    <t>J</t>
  </si>
  <si>
    <t>K</t>
  </si>
  <si>
    <t>四、2020年还本支出预算数</t>
  </si>
  <si>
    <t>L=M+O</t>
  </si>
  <si>
    <t>M</t>
  </si>
  <si>
    <t xml:space="preserve">   其中：再融资</t>
  </si>
  <si>
    <t xml:space="preserve">         财政预算安排 </t>
  </si>
  <si>
    <t>N</t>
  </si>
  <si>
    <t>O</t>
  </si>
  <si>
    <t xml:space="preserve">         财政预算安排</t>
  </si>
  <si>
    <t>P</t>
  </si>
  <si>
    <t>五、2020年付息支出预算数</t>
  </si>
  <si>
    <t>Q=R+S</t>
  </si>
  <si>
    <t>R</t>
  </si>
  <si>
    <t>S</t>
  </si>
  <si>
    <t>注：1.本表反映本地区上一年度地方政府债券（含再融资债券）发行及还本付息支出预计执行数、本年度地方政府债券还本付息预算数等。
    2.本表由县级以上地方各级财政部门在本级人民代表大会批准预算后二十日内公开。</t>
  </si>
  <si>
    <t>表32</t>
  </si>
  <si>
    <t>开州区2020年地方政府债务限额提前下达情况表</t>
  </si>
  <si>
    <t>下级</t>
  </si>
  <si>
    <t>一：2019年地方政府债务限额</t>
  </si>
  <si>
    <t>其中： 一般债务限额</t>
  </si>
  <si>
    <t xml:space="preserve">       专项债务限额</t>
  </si>
  <si>
    <t>二：提前下达的2020年地方政府债务限额</t>
  </si>
  <si>
    <t>注：本表反映本地区及本级预算中列示提前下达的新增地方政府债务限额情况，由县级以上地方各级财政部门在本级人民代表大会批准预算后二十日内公开。</t>
  </si>
  <si>
    <t xml:space="preserve">      用于城乡医疗救助的彩票公益金支出</t>
  </si>
</sst>
</file>

<file path=xl/styles.xml><?xml version="1.0" encoding="utf-8"?>
<styleSheet xmlns="http://schemas.openxmlformats.org/spreadsheetml/2006/main">
  <numFmts count="11">
    <numFmt numFmtId="41" formatCode="_ * #,##0_ ;_ * \-#,##0_ ;_ * &quot;-&quot;_ ;_ @_ "/>
    <numFmt numFmtId="43" formatCode="_ * #,##0.00_ ;_ * \-#,##0.00_ ;_ * &quot;-&quot;??_ ;_ @_ "/>
    <numFmt numFmtId="176" formatCode="#,##0_);[Red]\(#,##0\)"/>
    <numFmt numFmtId="178" formatCode="0_);[Red]\(0\)"/>
    <numFmt numFmtId="180" formatCode="0.00_);[Red]\(0.00\)"/>
    <numFmt numFmtId="181" formatCode="0_ "/>
    <numFmt numFmtId="182" formatCode="0.0%"/>
    <numFmt numFmtId="183" formatCode="0.00_ "/>
    <numFmt numFmtId="184" formatCode="0.0_);[Red]\(0.0\)"/>
    <numFmt numFmtId="185" formatCode="#,##0.0_ "/>
    <numFmt numFmtId="186" formatCode="0.0_ "/>
  </numFmts>
  <fonts count="79">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4"/>
      <name val="方正黑体_GBK"/>
      <charset val="134"/>
    </font>
    <font>
      <sz val="11"/>
      <name val="方正黑体_GBK"/>
      <charset val="134"/>
    </font>
    <font>
      <sz val="16"/>
      <name val="方正小标宋_GBK"/>
      <charset val="134"/>
    </font>
    <font>
      <sz val="9"/>
      <name val="SimSun"/>
      <charset val="134"/>
    </font>
    <font>
      <b/>
      <sz val="11"/>
      <name val="SimSun"/>
      <charset val="134"/>
    </font>
    <font>
      <sz val="11"/>
      <name val="SimSun"/>
      <charset val="134"/>
    </font>
    <font>
      <sz val="11"/>
      <color rgb="FFFF0000"/>
      <name val="SimSun"/>
      <charset val="134"/>
    </font>
    <font>
      <sz val="12"/>
      <color indexed="8"/>
      <name val="方正黑体_GBK"/>
      <charset val="134"/>
    </font>
    <font>
      <sz val="14"/>
      <color theme="1"/>
      <name val="方正黑体_GBK"/>
      <charset val="134"/>
    </font>
    <font>
      <b/>
      <sz val="10"/>
      <name val="SimSun"/>
      <charset val="134"/>
    </font>
    <font>
      <sz val="10"/>
      <color indexed="8"/>
      <name val="宋体"/>
      <charset val="134"/>
      <scheme val="minor"/>
    </font>
    <font>
      <sz val="10"/>
      <name val="Arial"/>
    </font>
    <font>
      <sz val="12"/>
      <name val="宋体"/>
      <charset val="134"/>
    </font>
    <font>
      <b/>
      <sz val="18"/>
      <color indexed="8"/>
      <name val="宋体"/>
      <charset val="134"/>
    </font>
    <font>
      <b/>
      <sz val="16"/>
      <name val="宋体"/>
      <charset val="134"/>
    </font>
    <font>
      <sz val="8"/>
      <name val="宋体"/>
      <charset val="134"/>
    </font>
    <font>
      <b/>
      <sz val="12"/>
      <name val="宋体"/>
      <charset val="134"/>
    </font>
    <font>
      <sz val="10"/>
      <color indexed="8"/>
      <name val="宋体"/>
      <charset val="134"/>
    </font>
    <font>
      <sz val="12"/>
      <name val="仿宋_GB2312"/>
      <charset val="134"/>
    </font>
    <font>
      <sz val="18"/>
      <color theme="1"/>
      <name val="方正小标宋_GBK"/>
      <charset val="134"/>
    </font>
    <font>
      <sz val="11"/>
      <name val="仿宋_GB2312"/>
      <charset val="134"/>
    </font>
    <font>
      <sz val="10"/>
      <color theme="1"/>
      <name val="宋体"/>
      <charset val="134"/>
      <scheme val="minor"/>
    </font>
    <font>
      <sz val="14"/>
      <name val="黑体"/>
      <charset val="134"/>
    </font>
    <font>
      <b/>
      <sz val="12"/>
      <name val="宋体"/>
      <charset val="134"/>
      <scheme val="minor"/>
    </font>
    <font>
      <sz val="10"/>
      <name val="宋体"/>
      <charset val="134"/>
    </font>
    <font>
      <sz val="10"/>
      <name val="仿宋_GB2312"/>
      <charset val="134"/>
    </font>
    <font>
      <sz val="10"/>
      <name val="宋体"/>
      <charset val="134"/>
      <scheme val="minor"/>
    </font>
    <font>
      <b/>
      <sz val="18"/>
      <color theme="1"/>
      <name val="宋体"/>
      <charset val="134"/>
      <scheme val="minor"/>
    </font>
    <font>
      <sz val="10"/>
      <color theme="1"/>
      <name val="宋体"/>
      <charset val="134"/>
      <scheme val="major"/>
    </font>
    <font>
      <sz val="10"/>
      <name val="宋体"/>
      <charset val="134"/>
      <scheme val="major"/>
    </font>
    <font>
      <b/>
      <sz val="11"/>
      <name val="宋体"/>
      <charset val="134"/>
    </font>
    <font>
      <sz val="11"/>
      <name val="宋体"/>
      <charset val="134"/>
    </font>
    <font>
      <sz val="11"/>
      <name val="宋体"/>
      <charset val="134"/>
      <scheme val="minor"/>
    </font>
    <font>
      <b/>
      <sz val="11"/>
      <name val="宋体"/>
      <charset val="134"/>
      <scheme val="minor"/>
    </font>
    <font>
      <sz val="10"/>
      <color theme="1"/>
      <name val="宋体"/>
      <charset val="134"/>
    </font>
    <font>
      <sz val="14"/>
      <color theme="1"/>
      <name val="黑体"/>
      <charset val="134"/>
    </font>
    <font>
      <sz val="12"/>
      <name val="黑体"/>
      <charset val="134"/>
    </font>
    <font>
      <sz val="10"/>
      <name val="Arial"/>
      <family val="2"/>
    </font>
    <font>
      <b/>
      <sz val="10"/>
      <color indexed="8"/>
      <name val="宋体"/>
      <charset val="134"/>
    </font>
    <font>
      <sz val="18"/>
      <color indexed="8"/>
      <name val="方正黑体_GBK"/>
      <charset val="134"/>
    </font>
    <font>
      <b/>
      <sz val="12"/>
      <color indexed="8"/>
      <name val="宋体"/>
      <charset val="134"/>
    </font>
    <font>
      <sz val="10"/>
      <color rgb="FFFF0000"/>
      <name val="宋体"/>
      <charset val="134"/>
      <scheme val="minor"/>
    </font>
    <font>
      <b/>
      <sz val="16"/>
      <name val="黑体"/>
      <charset val="134"/>
    </font>
    <font>
      <b/>
      <sz val="10"/>
      <name val="宋体"/>
      <charset val="134"/>
    </font>
    <font>
      <sz val="12"/>
      <name val="宋体"/>
      <charset val="134"/>
      <scheme val="minor"/>
    </font>
    <font>
      <sz val="14"/>
      <color theme="1"/>
      <name val="宋体"/>
      <charset val="134"/>
      <scheme val="minor"/>
    </font>
    <font>
      <b/>
      <sz val="12"/>
      <name val="仿宋_GB2312"/>
      <charset val="134"/>
    </font>
    <font>
      <sz val="18"/>
      <name val="方正小标宋_GBK"/>
      <charset val="134"/>
    </font>
    <font>
      <b/>
      <sz val="12"/>
      <color theme="1"/>
      <name val="宋体"/>
      <charset val="134"/>
      <scheme val="minor"/>
    </font>
    <font>
      <sz val="12"/>
      <color theme="1"/>
      <name val="宋体"/>
      <charset val="134"/>
      <scheme val="minor"/>
    </font>
    <font>
      <sz val="11"/>
      <color theme="1"/>
      <name val="宋体"/>
      <charset val="134"/>
    </font>
    <font>
      <sz val="10"/>
      <color rgb="FFFF0000"/>
      <name val="宋体"/>
      <charset val="134"/>
    </font>
    <font>
      <sz val="10"/>
      <name val="Times New Roman"/>
      <family val="1"/>
    </font>
    <font>
      <b/>
      <sz val="10"/>
      <color theme="1"/>
      <name val="Times New Roman"/>
      <family val="1"/>
    </font>
    <font>
      <sz val="14"/>
      <name val="Times New Roman"/>
      <family val="1"/>
    </font>
    <font>
      <sz val="19"/>
      <color theme="1"/>
      <name val="方正小标宋_GBK"/>
      <charset val="134"/>
    </font>
    <font>
      <sz val="18"/>
      <color theme="1"/>
      <name val="方正黑体_GBK"/>
      <charset val="134"/>
    </font>
    <font>
      <sz val="11"/>
      <color theme="1"/>
      <name val="宋体"/>
      <charset val="134"/>
      <scheme val="minor"/>
    </font>
    <font>
      <b/>
      <sz val="11"/>
      <color indexed="52"/>
      <name val="宋体"/>
      <charset val="134"/>
    </font>
    <font>
      <b/>
      <sz val="18"/>
      <color indexed="56"/>
      <name val="宋体"/>
      <charset val="134"/>
    </font>
    <font>
      <sz val="11"/>
      <color indexed="17"/>
      <name val="宋体"/>
      <charset val="134"/>
    </font>
    <font>
      <b/>
      <sz val="13"/>
      <color indexed="56"/>
      <name val="宋体"/>
      <charset val="134"/>
    </font>
    <font>
      <b/>
      <sz val="15"/>
      <color indexed="56"/>
      <name val="宋体"/>
      <charset val="134"/>
    </font>
    <font>
      <b/>
      <sz val="11"/>
      <color indexed="63"/>
      <name val="宋体"/>
      <charset val="134"/>
    </font>
    <font>
      <sz val="11"/>
      <color indexed="60"/>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9"/>
      <name val="宋体"/>
      <charset val="134"/>
      <scheme val="minor"/>
    </font>
  </fonts>
  <fills count="12">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FFFF00"/>
        <bgColor indexed="64"/>
      </patternFill>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s>
  <borders count="18">
    <border>
      <left/>
      <right/>
      <top/>
      <bottom/>
      <diagonal/>
    </border>
    <border>
      <left style="thin">
        <color auto="1"/>
      </left>
      <right style="thin">
        <color auto="1"/>
      </right>
      <top style="thin">
        <color auto="1"/>
      </top>
      <bottom style="thin">
        <color auto="1"/>
      </bottom>
      <diagonal/>
    </border>
    <border>
      <left/>
      <right/>
      <top style="medium">
        <color rgb="FF000000"/>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71">
    <xf numFmtId="0" fontId="0" fillId="0" borderId="0">
      <alignment vertical="center"/>
    </xf>
    <xf numFmtId="0" fontId="62" fillId="5" borderId="9" applyNumberFormat="0" applyAlignment="0" applyProtection="0">
      <alignment vertical="center"/>
    </xf>
    <xf numFmtId="43" fontId="61" fillId="0" borderId="0" applyFont="0" applyFill="0" applyBorder="0" applyAlignment="0" applyProtection="0">
      <alignment vertical="center"/>
    </xf>
    <xf numFmtId="0" fontId="63" fillId="0" borderId="0" applyNumberFormat="0" applyFill="0" applyBorder="0" applyAlignment="0" applyProtection="0">
      <alignment vertical="center"/>
    </xf>
    <xf numFmtId="0" fontId="16" fillId="0" borderId="0">
      <alignment vertical="center"/>
    </xf>
    <xf numFmtId="9" fontId="16" fillId="0" borderId="0" applyFont="0" applyFill="0" applyBorder="0" applyAlignment="0" applyProtection="0"/>
    <xf numFmtId="0" fontId="61" fillId="0" borderId="0">
      <alignment vertical="center"/>
    </xf>
    <xf numFmtId="0" fontId="66" fillId="0" borderId="11" applyNumberFormat="0" applyFill="0" applyAlignment="0" applyProtection="0">
      <alignment vertical="center"/>
    </xf>
    <xf numFmtId="0" fontId="16" fillId="0" borderId="0"/>
    <xf numFmtId="0" fontId="16" fillId="0" borderId="0">
      <alignment vertical="center"/>
    </xf>
    <xf numFmtId="0" fontId="67" fillId="5" borderId="12" applyNumberFormat="0" applyAlignment="0" applyProtection="0">
      <alignment vertical="center"/>
    </xf>
    <xf numFmtId="0" fontId="61" fillId="0" borderId="0">
      <alignment vertical="center"/>
    </xf>
    <xf numFmtId="41" fontId="16" fillId="0" borderId="0" applyFont="0" applyFill="0" applyBorder="0" applyAlignment="0" applyProtection="0"/>
    <xf numFmtId="41" fontId="61" fillId="0" borderId="0" applyFont="0" applyFill="0" applyBorder="0" applyAlignment="0" applyProtection="0">
      <alignment vertical="center"/>
    </xf>
    <xf numFmtId="41" fontId="16" fillId="0" borderId="0" applyFont="0" applyFill="0" applyBorder="0" applyAlignment="0" applyProtection="0"/>
    <xf numFmtId="0" fontId="61" fillId="0" borderId="0">
      <alignment vertical="center"/>
    </xf>
    <xf numFmtId="41" fontId="16" fillId="0" borderId="0" applyFont="0" applyFill="0" applyBorder="0" applyAlignment="0" applyProtection="0"/>
    <xf numFmtId="0" fontId="16" fillId="0" borderId="0">
      <alignment vertical="center"/>
    </xf>
    <xf numFmtId="0" fontId="68" fillId="7" borderId="0" applyNumberFormat="0" applyBorder="0" applyAlignment="0" applyProtection="0">
      <alignment vertical="center"/>
    </xf>
    <xf numFmtId="0" fontId="61" fillId="0" borderId="0">
      <alignment vertical="center"/>
    </xf>
    <xf numFmtId="0" fontId="61" fillId="0" borderId="0">
      <alignment vertical="center"/>
    </xf>
    <xf numFmtId="0" fontId="16" fillId="0" borderId="0">
      <alignment vertical="center"/>
    </xf>
    <xf numFmtId="0" fontId="65" fillId="0" borderId="10" applyNumberFormat="0" applyFill="0" applyAlignment="0" applyProtection="0">
      <alignment vertical="center"/>
    </xf>
    <xf numFmtId="0" fontId="69" fillId="0" borderId="13" applyNumberFormat="0" applyFill="0" applyAlignment="0" applyProtection="0">
      <alignment vertical="center"/>
    </xf>
    <xf numFmtId="0" fontId="69" fillId="0" borderId="0" applyNumberFormat="0" applyFill="0" applyBorder="0" applyAlignment="0" applyProtection="0">
      <alignment vertical="center"/>
    </xf>
    <xf numFmtId="0" fontId="70" fillId="8" borderId="0" applyNumberFormat="0" applyBorder="0" applyAlignment="0" applyProtection="0">
      <alignment vertical="center"/>
    </xf>
    <xf numFmtId="0" fontId="61" fillId="0" borderId="0">
      <alignment vertical="center"/>
    </xf>
    <xf numFmtId="0" fontId="61" fillId="0" borderId="0"/>
    <xf numFmtId="0" fontId="71" fillId="0" borderId="0">
      <alignment vertical="center"/>
    </xf>
    <xf numFmtId="41" fontId="61" fillId="0" borderId="0" applyFont="0" applyFill="0" applyBorder="0" applyAlignment="0" applyProtection="0">
      <alignment vertical="center"/>
    </xf>
    <xf numFmtId="0" fontId="16" fillId="0" borderId="0"/>
    <xf numFmtId="0" fontId="16" fillId="0" borderId="0"/>
    <xf numFmtId="0" fontId="16" fillId="0" borderId="0"/>
    <xf numFmtId="0" fontId="61" fillId="0" borderId="0">
      <alignment vertical="center"/>
    </xf>
    <xf numFmtId="0" fontId="72" fillId="9" borderId="9" applyNumberFormat="0" applyAlignment="0" applyProtection="0">
      <alignment vertical="center"/>
    </xf>
    <xf numFmtId="0" fontId="3" fillId="0" borderId="0">
      <alignment vertical="center"/>
    </xf>
    <xf numFmtId="0" fontId="16" fillId="0" borderId="0"/>
    <xf numFmtId="0" fontId="41" fillId="0" borderId="0"/>
    <xf numFmtId="0" fontId="16" fillId="0" borderId="0">
      <alignment vertical="center"/>
    </xf>
    <xf numFmtId="0" fontId="16" fillId="0" borderId="0">
      <alignment vertical="center"/>
    </xf>
    <xf numFmtId="0" fontId="16" fillId="0" borderId="0"/>
    <xf numFmtId="0" fontId="61" fillId="0" borderId="0">
      <alignment vertical="center"/>
    </xf>
    <xf numFmtId="0" fontId="16" fillId="0" borderId="0"/>
    <xf numFmtId="0" fontId="16" fillId="0" borderId="0"/>
    <xf numFmtId="0" fontId="61" fillId="0" borderId="0">
      <alignment vertical="center"/>
    </xf>
    <xf numFmtId="0" fontId="16" fillId="0" borderId="0"/>
    <xf numFmtId="0" fontId="61" fillId="0" borderId="0">
      <alignment vertical="center"/>
    </xf>
    <xf numFmtId="0" fontId="28" fillId="0" borderId="0"/>
    <xf numFmtId="0" fontId="3" fillId="0" borderId="0">
      <alignment vertical="center"/>
    </xf>
    <xf numFmtId="0" fontId="16" fillId="10" borderId="14" applyNumberFormat="0" applyFont="0" applyAlignment="0" applyProtection="0">
      <alignment vertical="center"/>
    </xf>
    <xf numFmtId="0" fontId="3" fillId="0" borderId="0">
      <alignment vertical="center"/>
    </xf>
    <xf numFmtId="0" fontId="41" fillId="0" borderId="0"/>
    <xf numFmtId="0" fontId="64" fillId="6" borderId="0" applyNumberFormat="0" applyBorder="0" applyAlignment="0" applyProtection="0">
      <alignment vertical="center"/>
    </xf>
    <xf numFmtId="0" fontId="73" fillId="0" borderId="15" applyNumberFormat="0" applyFill="0" applyAlignment="0" applyProtection="0">
      <alignment vertical="center"/>
    </xf>
    <xf numFmtId="0" fontId="74" fillId="11" borderId="16" applyNumberFormat="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17" applyNumberFormat="0" applyFill="0" applyAlignment="0" applyProtection="0">
      <alignment vertical="center"/>
    </xf>
    <xf numFmtId="43" fontId="61" fillId="0" borderId="0" applyFont="0" applyFill="0" applyBorder="0" applyAlignment="0" applyProtection="0">
      <alignment vertical="center"/>
    </xf>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alignment vertical="center"/>
    </xf>
    <xf numFmtId="41" fontId="16" fillId="0" borderId="0" applyFont="0" applyFill="0" applyBorder="0" applyAlignment="0" applyProtection="0"/>
    <xf numFmtId="41" fontId="16" fillId="0" borderId="0" applyFont="0" applyFill="0" applyBorder="0" applyAlignment="0" applyProtection="0"/>
    <xf numFmtId="41" fontId="16" fillId="0" borderId="0" applyFont="0" applyFill="0" applyBorder="0" applyAlignment="0" applyProtection="0">
      <alignment vertical="center"/>
    </xf>
    <xf numFmtId="0" fontId="41" fillId="0" borderId="0"/>
    <xf numFmtId="0" fontId="15" fillId="0" borderId="0"/>
    <xf numFmtId="0" fontId="16" fillId="0" borderId="0">
      <alignment vertical="center"/>
    </xf>
  </cellStyleXfs>
  <cellXfs count="426">
    <xf numFmtId="0" fontId="0" fillId="0" borderId="0" xfId="0">
      <alignment vertical="center"/>
    </xf>
    <xf numFmtId="0" fontId="1" fillId="0" borderId="0" xfId="35" applyFont="1">
      <alignment vertical="center"/>
    </xf>
    <xf numFmtId="0" fontId="2" fillId="0" borderId="0" xfId="35" applyFont="1">
      <alignment vertical="center"/>
    </xf>
    <xf numFmtId="0" fontId="3" fillId="0" borderId="0" xfId="35">
      <alignment vertical="center"/>
    </xf>
    <xf numFmtId="0" fontId="4" fillId="0" borderId="0" xfId="35" applyFont="1" applyBorder="1" applyAlignment="1">
      <alignment horizontal="left" vertical="center" wrapText="1"/>
    </xf>
    <xf numFmtId="0" fontId="5" fillId="0" borderId="0" xfId="35" applyFont="1" applyBorder="1" applyAlignment="1">
      <alignment horizontal="left" vertical="center" wrapText="1"/>
    </xf>
    <xf numFmtId="0" fontId="8" fillId="0" borderId="1" xfId="26" applyFont="1" applyFill="1" applyBorder="1" applyAlignment="1">
      <alignment horizontal="center" vertical="center" wrapText="1"/>
    </xf>
    <xf numFmtId="0" fontId="9" fillId="0" borderId="1" xfId="26" applyFont="1" applyFill="1" applyBorder="1" applyAlignment="1">
      <alignment vertical="center" wrapText="1"/>
    </xf>
    <xf numFmtId="0" fontId="9" fillId="0" borderId="1" xfId="26" applyFont="1" applyFill="1" applyBorder="1" applyAlignment="1">
      <alignment horizontal="center" vertical="center" wrapText="1"/>
    </xf>
    <xf numFmtId="0" fontId="1" fillId="0" borderId="0" xfId="50" applyFont="1">
      <alignment vertical="center"/>
    </xf>
    <xf numFmtId="0" fontId="2" fillId="0" borderId="0" xfId="50" applyFont="1">
      <alignment vertical="center"/>
    </xf>
    <xf numFmtId="0" fontId="3" fillId="0" borderId="0" xfId="50">
      <alignment vertical="center"/>
    </xf>
    <xf numFmtId="0" fontId="4" fillId="0" borderId="0" xfId="50" applyFont="1" applyBorder="1" applyAlignment="1">
      <alignment horizontal="left" vertical="center" wrapText="1"/>
    </xf>
    <xf numFmtId="0" fontId="7" fillId="0" borderId="0" xfId="50" applyFont="1" applyBorder="1" applyAlignment="1">
      <alignment horizontal="righ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7" fillId="0" borderId="0" xfId="50" applyFont="1" applyBorder="1" applyAlignment="1">
      <alignment vertical="center" wrapText="1"/>
    </xf>
    <xf numFmtId="0" fontId="4" fillId="0" borderId="0" xfId="50" applyFont="1" applyBorder="1" applyAlignment="1">
      <alignment vertical="center" wrapText="1"/>
    </xf>
    <xf numFmtId="180" fontId="8"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180" fontId="9" fillId="0" borderId="1" xfId="0" applyNumberFormat="1"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0" fontId="11" fillId="0" borderId="0" xfId="50" applyFont="1">
      <alignment vertical="center"/>
    </xf>
    <xf numFmtId="0" fontId="8" fillId="0" borderId="1" xfId="50" applyFont="1" applyBorder="1" applyAlignment="1">
      <alignment horizontal="center" vertical="center" wrapText="1"/>
    </xf>
    <xf numFmtId="0" fontId="12" fillId="0" borderId="0" xfId="26" applyFont="1" applyFill="1" applyAlignment="1">
      <alignment horizontal="left" vertical="center"/>
    </xf>
    <xf numFmtId="0" fontId="13" fillId="0" borderId="1" xfId="50" applyFont="1" applyBorder="1" applyAlignment="1">
      <alignment horizontal="center" vertical="center" wrapText="1"/>
    </xf>
    <xf numFmtId="0" fontId="13" fillId="0" borderId="1" xfId="50" applyFont="1" applyBorder="1" applyAlignment="1">
      <alignment vertical="center" wrapText="1"/>
    </xf>
    <xf numFmtId="0" fontId="14" fillId="0" borderId="1" xfId="50" applyFont="1" applyBorder="1" applyAlignment="1">
      <alignment horizontal="left" vertical="center" indent="1"/>
    </xf>
    <xf numFmtId="0" fontId="14" fillId="0" borderId="1" xfId="50" applyFont="1" applyBorder="1">
      <alignment vertical="center"/>
    </xf>
    <xf numFmtId="0" fontId="15" fillId="0" borderId="0" xfId="0" applyFont="1" applyFill="1" applyBorder="1" applyAlignment="1"/>
    <xf numFmtId="0" fontId="16" fillId="0" borderId="0" xfId="0" applyFont="1" applyFill="1" applyBorder="1" applyAlignment="1">
      <alignment vertical="center"/>
    </xf>
    <xf numFmtId="0" fontId="0" fillId="0" borderId="0" xfId="36" applyFont="1" applyFill="1" applyBorder="1" applyAlignment="1">
      <alignment vertical="center"/>
    </xf>
    <xf numFmtId="0" fontId="0" fillId="0" borderId="0" xfId="36" applyFont="1" applyFill="1" applyBorder="1" applyAlignment="1">
      <alignment horizontal="right" vertical="center"/>
    </xf>
    <xf numFmtId="0" fontId="0" fillId="0" borderId="1" xfId="36" applyFont="1" applyFill="1" applyBorder="1" applyAlignment="1">
      <alignment horizontal="center" vertical="center"/>
    </xf>
    <xf numFmtId="0" fontId="0" fillId="0" borderId="1" xfId="36" applyFont="1" applyFill="1" applyBorder="1" applyAlignment="1">
      <alignment horizontal="center" vertical="center" wrapText="1"/>
    </xf>
    <xf numFmtId="0" fontId="16" fillId="0" borderId="1" xfId="0" applyFont="1" applyFill="1" applyBorder="1" applyAlignment="1">
      <alignment vertical="center"/>
    </xf>
    <xf numFmtId="0" fontId="16"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right" vertical="center" wrapText="1"/>
    </xf>
    <xf numFmtId="0" fontId="21" fillId="0" borderId="1" xfId="8" applyFont="1" applyBorder="1" applyAlignment="1">
      <alignment vertical="center" wrapText="1"/>
    </xf>
    <xf numFmtId="0" fontId="16" fillId="0" borderId="1" xfId="8" applyBorder="1" applyAlignment="1">
      <alignment vertical="center"/>
    </xf>
    <xf numFmtId="0" fontId="22" fillId="0" borderId="0" xfId="11" applyFont="1" applyFill="1" applyAlignment="1"/>
    <xf numFmtId="0" fontId="61" fillId="0" borderId="0" xfId="11" applyFill="1" applyAlignment="1"/>
    <xf numFmtId="178" fontId="61" fillId="0" borderId="0" xfId="11" applyNumberFormat="1" applyFill="1" applyAlignment="1">
      <alignment horizontal="center" vertical="center"/>
    </xf>
    <xf numFmtId="176" fontId="61" fillId="0" borderId="0" xfId="11" applyNumberFormat="1" applyFill="1" applyAlignment="1"/>
    <xf numFmtId="178" fontId="61" fillId="0" borderId="0" xfId="11" applyNumberFormat="1" applyFill="1" applyAlignment="1"/>
    <xf numFmtId="0" fontId="12" fillId="2" borderId="0" xfId="26" applyFont="1" applyFill="1" applyAlignment="1">
      <alignment horizontal="left" vertical="center"/>
    </xf>
    <xf numFmtId="176" fontId="61" fillId="2" borderId="0" xfId="11" applyNumberFormat="1" applyFill="1" applyAlignment="1"/>
    <xf numFmtId="178" fontId="61" fillId="2" borderId="0" xfId="11" applyNumberFormat="1" applyFill="1" applyAlignment="1"/>
    <xf numFmtId="0" fontId="61" fillId="2" borderId="0" xfId="11" applyFill="1" applyBorder="1">
      <alignment vertical="center"/>
    </xf>
    <xf numFmtId="0" fontId="61" fillId="2" borderId="0" xfId="11" applyFill="1">
      <alignment vertical="center"/>
    </xf>
    <xf numFmtId="178" fontId="24" fillId="2" borderId="0" xfId="11" applyNumberFormat="1" applyFont="1" applyFill="1" applyAlignment="1">
      <alignment horizontal="center" vertical="center"/>
    </xf>
    <xf numFmtId="176" fontId="22" fillId="2" borderId="0" xfId="11" applyNumberFormat="1" applyFont="1" applyFill="1" applyAlignment="1"/>
    <xf numFmtId="0" fontId="25" fillId="2" borderId="0" xfId="11" applyFont="1" applyFill="1" applyBorder="1" applyAlignment="1">
      <alignment horizontal="right" vertical="center"/>
    </xf>
    <xf numFmtId="0" fontId="26" fillId="2" borderId="1" xfId="40" applyFont="1" applyFill="1" applyBorder="1" applyAlignment="1">
      <alignment horizontal="center" vertical="center"/>
    </xf>
    <xf numFmtId="178" fontId="26" fillId="2" borderId="1" xfId="40" applyNumberFormat="1" applyFont="1" applyFill="1" applyBorder="1" applyAlignment="1">
      <alignment horizontal="center" vertical="center"/>
    </xf>
    <xf numFmtId="181" fontId="27" fillId="2" borderId="1" xfId="0" applyNumberFormat="1" applyFont="1" applyFill="1" applyBorder="1" applyAlignment="1" applyProtection="1">
      <alignment vertical="center"/>
    </xf>
    <xf numFmtId="182" fontId="20" fillId="2" borderId="1" xfId="0" applyNumberFormat="1" applyFont="1" applyFill="1" applyBorder="1" applyAlignment="1" applyProtection="1">
      <alignment vertical="center"/>
    </xf>
    <xf numFmtId="181" fontId="20" fillId="2" borderId="1" xfId="0" applyNumberFormat="1" applyFont="1" applyFill="1" applyBorder="1" applyAlignment="1" applyProtection="1">
      <alignment vertical="center"/>
    </xf>
    <xf numFmtId="0" fontId="26" fillId="2" borderId="1" xfId="11" applyFont="1" applyFill="1" applyBorder="1" applyAlignment="1">
      <alignment vertical="center"/>
    </xf>
    <xf numFmtId="182" fontId="28" fillId="2" borderId="1" xfId="0" applyNumberFormat="1" applyFont="1" applyFill="1" applyBorder="1" applyAlignment="1" applyProtection="1">
      <alignment vertical="center"/>
    </xf>
    <xf numFmtId="176" fontId="26" fillId="2" borderId="1" xfId="11" applyNumberFormat="1" applyFont="1" applyFill="1" applyBorder="1" applyAlignment="1">
      <alignment vertical="center"/>
    </xf>
    <xf numFmtId="0" fontId="22" fillId="0" borderId="1" xfId="11" applyFont="1" applyFill="1" applyBorder="1" applyAlignment="1">
      <alignment horizontal="center" vertical="center"/>
    </xf>
    <xf numFmtId="3" fontId="28" fillId="2" borderId="1" xfId="0" applyNumberFormat="1" applyFont="1" applyFill="1" applyBorder="1" applyAlignment="1" applyProtection="1">
      <alignment vertical="center"/>
    </xf>
    <xf numFmtId="181" fontId="28" fillId="2" borderId="1" xfId="0" applyNumberFormat="1" applyFont="1" applyFill="1" applyBorder="1" applyAlignment="1" applyProtection="1">
      <alignment vertical="center"/>
    </xf>
    <xf numFmtId="181" fontId="22" fillId="0" borderId="1" xfId="11" applyNumberFormat="1" applyFont="1" applyFill="1" applyBorder="1" applyAlignment="1"/>
    <xf numFmtId="181" fontId="16" fillId="2" borderId="1" xfId="0" applyNumberFormat="1" applyFont="1" applyFill="1" applyBorder="1" applyAlignment="1" applyProtection="1">
      <alignment vertical="center"/>
    </xf>
    <xf numFmtId="3" fontId="28" fillId="2" borderId="1" xfId="0" applyNumberFormat="1" applyFont="1" applyFill="1" applyBorder="1" applyAlignment="1" applyProtection="1">
      <alignment horizontal="left" vertical="center" wrapText="1" indent="1"/>
    </xf>
    <xf numFmtId="0" fontId="22" fillId="0" borderId="1" xfId="11" applyFont="1" applyFill="1" applyBorder="1" applyAlignment="1"/>
    <xf numFmtId="0" fontId="25" fillId="2" borderId="1" xfId="11" applyFont="1" applyFill="1" applyBorder="1" applyAlignment="1">
      <alignment vertical="center"/>
    </xf>
    <xf numFmtId="178" fontId="24" fillId="2" borderId="1" xfId="29" applyNumberFormat="1" applyFont="1" applyFill="1" applyBorder="1" applyAlignment="1">
      <alignment horizontal="right" vertical="center"/>
    </xf>
    <xf numFmtId="0" fontId="29" fillId="2" borderId="1" xfId="11" applyFont="1" applyFill="1" applyBorder="1" applyAlignment="1">
      <alignment vertical="center"/>
    </xf>
    <xf numFmtId="0" fontId="29" fillId="2" borderId="3" xfId="11" applyFont="1" applyFill="1" applyBorder="1" applyAlignment="1">
      <alignment vertical="center"/>
    </xf>
    <xf numFmtId="178" fontId="24" fillId="2" borderId="3" xfId="29" applyNumberFormat="1" applyFont="1" applyFill="1" applyBorder="1" applyAlignment="1">
      <alignment horizontal="right" vertical="center"/>
    </xf>
    <xf numFmtId="0" fontId="25" fillId="2" borderId="3" xfId="11" applyFont="1" applyFill="1" applyBorder="1" applyAlignment="1"/>
    <xf numFmtId="178" fontId="0" fillId="2" borderId="3" xfId="11" applyNumberFormat="1" applyFont="1" applyFill="1" applyBorder="1" applyAlignment="1">
      <alignment horizontal="right" vertical="center"/>
    </xf>
    <xf numFmtId="0" fontId="25" fillId="2" borderId="1" xfId="11" applyFont="1" applyFill="1" applyBorder="1" applyAlignment="1"/>
    <xf numFmtId="178" fontId="0" fillId="2" borderId="1" xfId="11" applyNumberFormat="1" applyFont="1" applyFill="1" applyBorder="1" applyAlignment="1">
      <alignment horizontal="right" vertical="center"/>
    </xf>
    <xf numFmtId="0" fontId="29" fillId="2" borderId="1" xfId="11" applyFont="1" applyFill="1" applyBorder="1" applyAlignment="1"/>
    <xf numFmtId="0" fontId="26" fillId="2" borderId="1" xfId="0" applyFont="1" applyFill="1" applyBorder="1" applyAlignment="1">
      <alignment horizontal="left" vertical="center"/>
    </xf>
    <xf numFmtId="178" fontId="27" fillId="2" borderId="1" xfId="0" applyNumberFormat="1" applyFont="1" applyFill="1" applyBorder="1" applyAlignment="1">
      <alignment horizontal="right" vertical="center"/>
    </xf>
    <xf numFmtId="178" fontId="22" fillId="0" borderId="1" xfId="11" applyNumberFormat="1" applyFont="1" applyFill="1" applyBorder="1" applyAlignment="1"/>
    <xf numFmtId="0" fontId="22" fillId="0" borderId="0" xfId="11" applyFont="1" applyFill="1" applyBorder="1" applyAlignment="1"/>
    <xf numFmtId="176" fontId="22" fillId="0" borderId="0" xfId="0" applyNumberFormat="1" applyFont="1" applyFill="1" applyAlignment="1">
      <alignment vertical="center" wrapText="1"/>
    </xf>
    <xf numFmtId="178" fontId="30" fillId="0" borderId="0" xfId="0" applyNumberFormat="1" applyFont="1" applyFill="1" applyAlignment="1">
      <alignment horizontal="right"/>
    </xf>
    <xf numFmtId="0" fontId="22" fillId="0" borderId="0" xfId="0" applyFont="1" applyFill="1" applyAlignment="1"/>
    <xf numFmtId="0" fontId="23" fillId="0" borderId="0" xfId="26" applyFont="1" applyFill="1" applyAlignment="1">
      <alignment horizontal="center" vertical="center"/>
    </xf>
    <xf numFmtId="0" fontId="31" fillId="0" borderId="0" xfId="26" applyFont="1" applyFill="1" applyAlignment="1">
      <alignment horizontal="center" vertical="center"/>
    </xf>
    <xf numFmtId="0" fontId="61" fillId="0" borderId="4" xfId="26" applyFill="1" applyBorder="1" applyAlignment="1">
      <alignment horizontal="center" vertical="center" wrapText="1"/>
    </xf>
    <xf numFmtId="181" fontId="30" fillId="0" borderId="0" xfId="0" applyNumberFormat="1" applyFont="1" applyFill="1" applyBorder="1" applyAlignment="1" applyProtection="1">
      <alignment horizontal="right" vertical="center"/>
      <protection locked="0"/>
    </xf>
    <xf numFmtId="0" fontId="26" fillId="0" borderId="1" xfId="0" applyFont="1" applyFill="1" applyBorder="1" applyAlignment="1">
      <alignment horizontal="center" vertical="center" wrapText="1"/>
    </xf>
    <xf numFmtId="176" fontId="26" fillId="0" borderId="1" xfId="0" applyNumberFormat="1" applyFont="1" applyFill="1" applyBorder="1" applyAlignment="1">
      <alignment vertical="center" wrapText="1"/>
    </xf>
    <xf numFmtId="49" fontId="32" fillId="0" borderId="1" xfId="0" applyNumberFormat="1" applyFont="1" applyFill="1" applyBorder="1" applyAlignment="1" applyProtection="1">
      <alignment vertical="center"/>
    </xf>
    <xf numFmtId="181" fontId="33" fillId="2" borderId="1" xfId="0" applyNumberFormat="1" applyFont="1" applyFill="1" applyBorder="1" applyAlignment="1" applyProtection="1">
      <alignment vertical="center"/>
    </xf>
    <xf numFmtId="181" fontId="33" fillId="0" borderId="1" xfId="0" applyNumberFormat="1" applyFont="1" applyFill="1" applyBorder="1" applyAlignment="1" applyProtection="1">
      <alignment vertical="center"/>
    </xf>
    <xf numFmtId="0" fontId="32" fillId="0" borderId="1" xfId="41" applyFont="1" applyFill="1" applyBorder="1" applyAlignment="1">
      <alignment vertical="center" wrapText="1"/>
    </xf>
    <xf numFmtId="176" fontId="33" fillId="0" borderId="1" xfId="0" applyNumberFormat="1" applyFont="1" applyFill="1" applyBorder="1" applyAlignment="1">
      <alignment vertical="center" wrapText="1"/>
    </xf>
    <xf numFmtId="178" fontId="33" fillId="0" borderId="1" xfId="0" applyNumberFormat="1" applyFont="1" applyFill="1" applyBorder="1" applyAlignment="1">
      <alignment horizontal="right"/>
    </xf>
    <xf numFmtId="0" fontId="22" fillId="0" borderId="0" xfId="0" applyFont="1" applyFill="1" applyAlignment="1">
      <alignment vertical="center"/>
    </xf>
    <xf numFmtId="178" fontId="22" fillId="0" borderId="0" xfId="0" applyNumberFormat="1" applyFont="1" applyFill="1" applyAlignment="1"/>
    <xf numFmtId="176" fontId="22" fillId="0" borderId="0" xfId="0" applyNumberFormat="1" applyFont="1" applyFill="1" applyAlignment="1">
      <alignment vertical="center"/>
    </xf>
    <xf numFmtId="0" fontId="61" fillId="0" borderId="4" xfId="26" applyFill="1" applyBorder="1" applyAlignment="1">
      <alignment horizontal="center" vertical="center"/>
    </xf>
    <xf numFmtId="0" fontId="61" fillId="0" borderId="0" xfId="26" applyFill="1" applyBorder="1" applyAlignment="1">
      <alignment horizontal="center" vertical="center"/>
    </xf>
    <xf numFmtId="0" fontId="26" fillId="0" borderId="1" xfId="0" applyFont="1" applyFill="1" applyBorder="1" applyAlignment="1">
      <alignment horizontal="center" vertical="center"/>
    </xf>
    <xf numFmtId="0" fontId="26" fillId="2" borderId="1" xfId="0" applyFont="1" applyFill="1" applyBorder="1" applyAlignment="1">
      <alignment horizontal="center" vertical="center"/>
    </xf>
    <xf numFmtId="182" fontId="27" fillId="2" borderId="1" xfId="0" applyNumberFormat="1" applyFont="1" applyFill="1" applyBorder="1" applyAlignment="1">
      <alignment horizontal="right" vertical="center"/>
    </xf>
    <xf numFmtId="9" fontId="27" fillId="2" borderId="1" xfId="0" applyNumberFormat="1" applyFont="1" applyFill="1" applyBorder="1" applyAlignment="1">
      <alignment horizontal="right" vertical="center"/>
    </xf>
    <xf numFmtId="176" fontId="26" fillId="2" borderId="1" xfId="0" applyNumberFormat="1" applyFont="1" applyFill="1" applyBorder="1" applyAlignment="1">
      <alignment vertical="center"/>
    </xf>
    <xf numFmtId="3" fontId="28" fillId="2" borderId="1" xfId="0" applyNumberFormat="1" applyFont="1" applyFill="1" applyBorder="1" applyAlignment="1" applyProtection="1">
      <alignment vertical="center" wrapText="1"/>
    </xf>
    <xf numFmtId="178" fontId="22" fillId="2" borderId="1" xfId="0" applyNumberFormat="1" applyFont="1" applyFill="1" applyBorder="1" applyAlignment="1"/>
    <xf numFmtId="178" fontId="30" fillId="2" borderId="1" xfId="0" applyNumberFormat="1" applyFont="1" applyFill="1" applyBorder="1" applyAlignment="1">
      <alignment horizontal="right" vertical="center"/>
    </xf>
    <xf numFmtId="176" fontId="22" fillId="0" borderId="1" xfId="0" applyNumberFormat="1" applyFont="1" applyFill="1" applyBorder="1" applyAlignment="1">
      <alignment vertical="center"/>
    </xf>
    <xf numFmtId="178" fontId="30" fillId="0" borderId="1" xfId="0" applyNumberFormat="1" applyFont="1" applyFill="1" applyBorder="1" applyAlignment="1">
      <alignment horizontal="right"/>
    </xf>
    <xf numFmtId="178" fontId="22" fillId="0" borderId="1" xfId="0" applyNumberFormat="1" applyFont="1" applyFill="1" applyBorder="1" applyAlignment="1"/>
    <xf numFmtId="0" fontId="21" fillId="2" borderId="1" xfId="19" applyFont="1" applyFill="1" applyBorder="1">
      <alignment vertical="center"/>
    </xf>
    <xf numFmtId="178" fontId="30" fillId="0" borderId="1" xfId="0" applyNumberFormat="1" applyFont="1" applyFill="1" applyBorder="1" applyAlignment="1">
      <alignment horizontal="right" vertical="center"/>
    </xf>
    <xf numFmtId="3" fontId="28" fillId="0" borderId="1" xfId="0" applyNumberFormat="1" applyFont="1" applyFill="1" applyBorder="1" applyAlignment="1" applyProtection="1">
      <alignment vertical="center"/>
    </xf>
    <xf numFmtId="0" fontId="61" fillId="0" borderId="0" xfId="41" applyFill="1" applyAlignment="1">
      <alignment horizontal="left" vertical="center" wrapText="1"/>
    </xf>
    <xf numFmtId="0" fontId="34" fillId="0" borderId="5" xfId="0" applyFont="1" applyFill="1" applyBorder="1" applyAlignment="1">
      <alignment horizontal="center" vertical="center"/>
    </xf>
    <xf numFmtId="181" fontId="34" fillId="0" borderId="5" xfId="0" applyNumberFormat="1" applyFont="1" applyFill="1" applyBorder="1" applyAlignment="1">
      <alignment horizontal="center" vertical="center"/>
    </xf>
    <xf numFmtId="3" fontId="35" fillId="0" borderId="1" xfId="0" applyNumberFormat="1" applyFont="1" applyFill="1" applyBorder="1" applyAlignment="1" applyProtection="1">
      <alignment vertical="center"/>
    </xf>
    <xf numFmtId="181" fontId="35" fillId="0" borderId="1" xfId="0" applyNumberFormat="1" applyFont="1" applyFill="1" applyBorder="1" applyAlignment="1">
      <alignment vertical="center"/>
    </xf>
    <xf numFmtId="0" fontId="16" fillId="0" borderId="0" xfId="0" applyFont="1" applyFill="1" applyAlignment="1">
      <alignment vertical="center"/>
    </xf>
    <xf numFmtId="3" fontId="35" fillId="2" borderId="1" xfId="0" applyNumberFormat="1" applyFont="1" applyFill="1" applyBorder="1" applyAlignment="1" applyProtection="1">
      <alignment horizontal="left" vertical="center"/>
    </xf>
    <xf numFmtId="3" fontId="35" fillId="0" borderId="1" xfId="0" applyNumberFormat="1" applyFont="1" applyFill="1" applyBorder="1" applyAlignment="1" applyProtection="1">
      <alignment horizontal="left" vertical="center"/>
    </xf>
    <xf numFmtId="0" fontId="36" fillId="0" borderId="1" xfId="26" applyFont="1" applyFill="1" applyBorder="1" applyAlignment="1">
      <alignment vertical="center" wrapText="1"/>
    </xf>
    <xf numFmtId="0" fontId="35" fillId="0" borderId="1" xfId="0" applyFont="1" applyFill="1" applyBorder="1" applyAlignment="1">
      <alignment horizontal="left" vertical="center"/>
    </xf>
    <xf numFmtId="0" fontId="20" fillId="0" borderId="0" xfId="0" applyFont="1" applyFill="1" applyAlignment="1">
      <alignment vertical="center"/>
    </xf>
    <xf numFmtId="3" fontId="35" fillId="2" borderId="1" xfId="0" applyNumberFormat="1" applyFont="1" applyFill="1" applyBorder="1" applyAlignment="1" applyProtection="1">
      <alignment vertical="center"/>
    </xf>
    <xf numFmtId="0" fontId="35" fillId="0" borderId="1" xfId="26" applyFont="1" applyFill="1" applyBorder="1" applyAlignment="1">
      <alignment vertical="center" wrapText="1"/>
    </xf>
    <xf numFmtId="181" fontId="16" fillId="0" borderId="1" xfId="0" applyNumberFormat="1" applyFont="1" applyFill="1" applyBorder="1" applyAlignment="1">
      <alignment vertical="center"/>
    </xf>
    <xf numFmtId="181" fontId="30" fillId="0" borderId="0" xfId="0" applyNumberFormat="1" applyFont="1" applyFill="1" applyAlignment="1" applyProtection="1">
      <alignment horizontal="right" vertical="center"/>
      <protection locked="0"/>
    </xf>
    <xf numFmtId="178" fontId="26" fillId="0" borderId="1" xfId="0" applyNumberFormat="1" applyFont="1" applyFill="1" applyBorder="1" applyAlignment="1">
      <alignment horizontal="center" vertical="center" wrapText="1"/>
    </xf>
    <xf numFmtId="0" fontId="21" fillId="0" borderId="1" xfId="20" applyFont="1" applyFill="1" applyBorder="1">
      <alignment vertical="center"/>
    </xf>
    <xf numFmtId="0" fontId="37" fillId="0" borderId="0" xfId="0" applyFont="1" applyFill="1">
      <alignment vertical="center"/>
    </xf>
    <xf numFmtId="0" fontId="36" fillId="0" borderId="0" xfId="0" applyFont="1" applyFill="1">
      <alignment vertical="center"/>
    </xf>
    <xf numFmtId="0" fontId="36" fillId="0" borderId="0" xfId="26" applyFont="1" applyFill="1" applyBorder="1" applyAlignment="1">
      <alignment horizontal="right" vertical="center"/>
    </xf>
    <xf numFmtId="181" fontId="38" fillId="0" borderId="0" xfId="0" applyNumberFormat="1" applyFont="1" applyFill="1" applyBorder="1" applyAlignment="1" applyProtection="1">
      <alignment horizontal="right" vertical="center"/>
      <protection locked="0"/>
    </xf>
    <xf numFmtId="178" fontId="39" fillId="0" borderId="1" xfId="37" applyNumberFormat="1" applyFont="1" applyFill="1" applyBorder="1" applyAlignment="1" applyProtection="1">
      <alignment horizontal="center" vertical="center" wrapText="1"/>
      <protection locked="0"/>
    </xf>
    <xf numFmtId="0" fontId="26" fillId="0" borderId="1" xfId="42" applyFont="1" applyFill="1" applyBorder="1" applyAlignment="1">
      <alignment horizontal="center" vertical="center"/>
    </xf>
    <xf numFmtId="183" fontId="28" fillId="0" borderId="1" xfId="0" applyNumberFormat="1" applyFont="1" applyFill="1" applyBorder="1" applyAlignment="1">
      <alignment horizontal="left" vertical="center" indent="1"/>
    </xf>
    <xf numFmtId="181" fontId="28" fillId="0" borderId="1" xfId="0" applyNumberFormat="1" applyFont="1" applyFill="1" applyBorder="1" applyAlignment="1">
      <alignment vertical="center"/>
    </xf>
    <xf numFmtId="0" fontId="38" fillId="0" borderId="1" xfId="26" applyFont="1" applyFill="1" applyBorder="1" applyAlignment="1">
      <alignment vertical="center"/>
    </xf>
    <xf numFmtId="0" fontId="40" fillId="0" borderId="0" xfId="0" applyFont="1" applyFill="1" applyAlignment="1">
      <alignment vertical="center"/>
    </xf>
    <xf numFmtId="0" fontId="61" fillId="0" borderId="0" xfId="26" applyBorder="1" applyAlignment="1">
      <alignment horizontal="right" vertical="center"/>
    </xf>
    <xf numFmtId="0" fontId="25" fillId="0" borderId="0" xfId="26" applyFont="1" applyBorder="1" applyAlignment="1">
      <alignment horizontal="right" vertical="center"/>
    </xf>
    <xf numFmtId="0" fontId="26" fillId="0" borderId="1" xfId="42" applyFont="1" applyFill="1" applyBorder="1" applyAlignment="1">
      <alignment horizontal="left" vertical="center"/>
    </xf>
    <xf numFmtId="0" fontId="20" fillId="0" borderId="1" xfId="0" applyFont="1" applyBorder="1" applyAlignment="1">
      <alignment vertical="center"/>
    </xf>
    <xf numFmtId="181" fontId="20" fillId="2" borderId="1" xfId="0" applyNumberFormat="1" applyFont="1" applyFill="1" applyBorder="1" applyAlignment="1">
      <alignment horizontal="right" vertical="center"/>
    </xf>
    <xf numFmtId="0" fontId="28" fillId="0" borderId="1" xfId="0" applyFont="1" applyBorder="1" applyAlignment="1">
      <alignment vertical="center"/>
    </xf>
    <xf numFmtId="181" fontId="28" fillId="2" borderId="1" xfId="0" applyNumberFormat="1" applyFont="1" applyFill="1" applyBorder="1" applyAlignment="1">
      <alignment horizontal="right" vertical="center"/>
    </xf>
    <xf numFmtId="0" fontId="41" fillId="0" borderId="0" xfId="37" applyFont="1" applyFill="1" applyAlignment="1" applyProtection="1">
      <alignment vertical="center" wrapText="1"/>
      <protection locked="0"/>
    </xf>
    <xf numFmtId="0" fontId="41" fillId="0" borderId="0" xfId="37" applyFill="1" applyAlignment="1" applyProtection="1">
      <alignment vertical="center"/>
      <protection locked="0"/>
    </xf>
    <xf numFmtId="178" fontId="41" fillId="0" borderId="0" xfId="37" applyNumberFormat="1" applyFill="1" applyAlignment="1" applyProtection="1">
      <alignment vertical="center"/>
      <protection locked="0"/>
    </xf>
    <xf numFmtId="0" fontId="25" fillId="2" borderId="0" xfId="19" applyFont="1" applyFill="1" applyBorder="1" applyAlignment="1">
      <alignment horizontal="right" vertical="center"/>
    </xf>
    <xf numFmtId="0" fontId="26" fillId="2" borderId="1" xfId="19" applyFont="1" applyFill="1" applyBorder="1" applyAlignment="1">
      <alignment horizontal="center" vertical="center" wrapText="1"/>
    </xf>
    <xf numFmtId="178" fontId="26" fillId="2" borderId="1" xfId="19" applyNumberFormat="1" applyFont="1" applyFill="1" applyBorder="1" applyAlignment="1">
      <alignment horizontal="center" vertical="center" wrapText="1"/>
    </xf>
    <xf numFmtId="178" fontId="20" fillId="2" borderId="1" xfId="43" applyNumberFormat="1" applyFont="1" applyFill="1" applyBorder="1" applyAlignment="1">
      <alignment horizontal="right" vertical="center"/>
    </xf>
    <xf numFmtId="49" fontId="25" fillId="2" borderId="1" xfId="0" applyNumberFormat="1" applyFont="1" applyFill="1" applyBorder="1" applyAlignment="1" applyProtection="1">
      <alignment vertical="center"/>
    </xf>
    <xf numFmtId="181" fontId="25" fillId="2" borderId="1" xfId="0" applyNumberFormat="1" applyFont="1" applyFill="1" applyBorder="1" applyAlignment="1" applyProtection="1">
      <alignment horizontal="right" vertical="center"/>
    </xf>
    <xf numFmtId="0" fontId="42" fillId="2" borderId="1" xfId="19" applyFont="1" applyFill="1" applyBorder="1" applyAlignment="1">
      <alignment horizontal="right" vertical="center"/>
    </xf>
    <xf numFmtId="49" fontId="25" fillId="0" borderId="1" xfId="0" applyNumberFormat="1" applyFont="1" applyFill="1" applyBorder="1" applyAlignment="1" applyProtection="1">
      <alignment vertical="center"/>
    </xf>
    <xf numFmtId="181" fontId="25" fillId="0" borderId="1" xfId="0" applyNumberFormat="1" applyFont="1" applyFill="1" applyBorder="1" applyAlignment="1" applyProtection="1">
      <alignment horizontal="right" vertical="center"/>
    </xf>
    <xf numFmtId="0" fontId="42" fillId="0" borderId="1" xfId="19" applyFont="1" applyFill="1" applyBorder="1" applyAlignment="1">
      <alignment horizontal="right" vertical="center"/>
    </xf>
    <xf numFmtId="0" fontId="40" fillId="0" borderId="0" xfId="19" applyFont="1" applyFill="1" applyAlignment="1">
      <alignment vertical="center"/>
    </xf>
    <xf numFmtId="0" fontId="16" fillId="0" borderId="0" xfId="19" applyFont="1" applyFill="1" applyAlignment="1">
      <alignment vertical="center"/>
    </xf>
    <xf numFmtId="0" fontId="26" fillId="0" borderId="1" xfId="43" applyFont="1" applyFill="1" applyBorder="1" applyAlignment="1">
      <alignment horizontal="center" vertical="center"/>
    </xf>
    <xf numFmtId="178" fontId="26" fillId="0" borderId="1" xfId="37" applyNumberFormat="1" applyFont="1" applyFill="1" applyBorder="1" applyAlignment="1" applyProtection="1">
      <alignment horizontal="center" vertical="center" wrapText="1"/>
      <protection locked="0"/>
    </xf>
    <xf numFmtId="49" fontId="27" fillId="0" borderId="1" xfId="0" applyNumberFormat="1" applyFont="1" applyFill="1" applyBorder="1" applyAlignment="1" applyProtection="1">
      <alignment vertical="center"/>
    </xf>
    <xf numFmtId="181" fontId="27" fillId="0" borderId="1" xfId="0" applyNumberFormat="1" applyFont="1" applyFill="1" applyBorder="1" applyAlignment="1" applyProtection="1">
      <alignment horizontal="right" vertical="center"/>
    </xf>
    <xf numFmtId="181" fontId="28" fillId="0" borderId="6" xfId="0" applyNumberFormat="1" applyFont="1" applyFill="1" applyBorder="1" applyAlignment="1" applyProtection="1">
      <alignment vertical="center"/>
    </xf>
    <xf numFmtId="0" fontId="16" fillId="0" borderId="0" xfId="19" applyNumberFormat="1" applyFont="1" applyFill="1" applyAlignment="1">
      <alignment vertical="center"/>
    </xf>
    <xf numFmtId="0" fontId="61" fillId="0" borderId="0" xfId="20" applyFill="1">
      <alignment vertical="center"/>
    </xf>
    <xf numFmtId="178" fontId="61" fillId="0" borderId="0" xfId="20" applyNumberFormat="1" applyFill="1">
      <alignment vertical="center"/>
    </xf>
    <xf numFmtId="184" fontId="61" fillId="0" borderId="0" xfId="20" applyNumberFormat="1" applyFill="1">
      <alignment vertical="center"/>
    </xf>
    <xf numFmtId="182" fontId="61" fillId="0" borderId="0" xfId="20" applyNumberFormat="1" applyFill="1">
      <alignment vertical="center"/>
    </xf>
    <xf numFmtId="0" fontId="43" fillId="0" borderId="0" xfId="20" applyFont="1" applyFill="1" applyAlignment="1">
      <alignment horizontal="center" vertical="center"/>
    </xf>
    <xf numFmtId="178" fontId="43" fillId="0" borderId="0" xfId="20" applyNumberFormat="1" applyFont="1" applyFill="1" applyAlignment="1">
      <alignment horizontal="center" vertical="center"/>
    </xf>
    <xf numFmtId="184" fontId="43" fillId="0" borderId="0" xfId="20" applyNumberFormat="1" applyFont="1" applyFill="1" applyAlignment="1">
      <alignment horizontal="center" vertical="center"/>
    </xf>
    <xf numFmtId="0" fontId="26" fillId="0" borderId="1" xfId="20" applyFont="1" applyFill="1" applyBorder="1" applyAlignment="1">
      <alignment horizontal="center" vertical="center"/>
    </xf>
    <xf numFmtId="184" fontId="26" fillId="0" borderId="1" xfId="37" applyNumberFormat="1" applyFont="1" applyFill="1" applyBorder="1" applyAlignment="1" applyProtection="1">
      <alignment horizontal="center" vertical="center" wrapText="1"/>
      <protection locked="0"/>
    </xf>
    <xf numFmtId="182" fontId="26" fillId="0" borderId="1" xfId="37" applyNumberFormat="1" applyFont="1" applyFill="1" applyBorder="1" applyAlignment="1" applyProtection="1">
      <alignment horizontal="center" vertical="center" wrapText="1"/>
      <protection locked="0"/>
    </xf>
    <xf numFmtId="178" fontId="44" fillId="0" borderId="1" xfId="20" applyNumberFormat="1" applyFont="1" applyFill="1" applyBorder="1">
      <alignment vertical="center"/>
    </xf>
    <xf numFmtId="0" fontId="26" fillId="0" borderId="1" xfId="51" applyFont="1" applyFill="1" applyBorder="1" applyAlignment="1" applyProtection="1">
      <alignment horizontal="left" vertical="center" wrapText="1"/>
      <protection locked="0"/>
    </xf>
    <xf numFmtId="9" fontId="26" fillId="0" borderId="1" xfId="37" applyNumberFormat="1" applyFont="1" applyFill="1" applyBorder="1" applyAlignment="1" applyProtection="1">
      <alignment horizontal="center" vertical="center" wrapText="1"/>
      <protection locked="0"/>
    </xf>
    <xf numFmtId="178" fontId="21" fillId="0" borderId="1" xfId="20" applyNumberFormat="1" applyFont="1" applyFill="1" applyBorder="1" applyAlignment="1">
      <alignment horizontal="right" vertical="center"/>
    </xf>
    <xf numFmtId="182" fontId="33" fillId="0" borderId="1" xfId="37" applyNumberFormat="1" applyFont="1" applyFill="1" applyBorder="1" applyAlignment="1" applyProtection="1">
      <alignment horizontal="center" vertical="center" wrapText="1"/>
      <protection locked="0"/>
    </xf>
    <xf numFmtId="0" fontId="61" fillId="0" borderId="1" xfId="20" applyFill="1" applyBorder="1">
      <alignment vertical="center"/>
    </xf>
    <xf numFmtId="178" fontId="61" fillId="0" borderId="1" xfId="20" applyNumberFormat="1" applyFill="1" applyBorder="1">
      <alignment vertical="center"/>
    </xf>
    <xf numFmtId="0" fontId="21" fillId="0" borderId="1" xfId="20" applyFont="1" applyFill="1" applyBorder="1" applyAlignment="1">
      <alignment vertical="center" wrapText="1"/>
    </xf>
    <xf numFmtId="0" fontId="14" fillId="0" borderId="1" xfId="20" applyFont="1" applyFill="1" applyBorder="1">
      <alignment vertical="center"/>
    </xf>
    <xf numFmtId="182" fontId="44" fillId="0" borderId="1" xfId="20" applyNumberFormat="1" applyFont="1" applyFill="1" applyBorder="1" applyAlignment="1">
      <alignment horizontal="right" vertical="center"/>
    </xf>
    <xf numFmtId="181" fontId="25" fillId="0" borderId="1" xfId="26" applyNumberFormat="1" applyFont="1" applyFill="1" applyBorder="1" applyAlignment="1">
      <alignment horizontal="right" vertical="center"/>
    </xf>
    <xf numFmtId="182" fontId="61" fillId="0" borderId="1" xfId="20" applyNumberFormat="1" applyFill="1" applyBorder="1">
      <alignment vertical="center"/>
    </xf>
    <xf numFmtId="181" fontId="25" fillId="2" borderId="1" xfId="26" applyNumberFormat="1" applyFont="1" applyFill="1" applyBorder="1" applyAlignment="1">
      <alignment horizontal="right" vertical="center"/>
    </xf>
    <xf numFmtId="0" fontId="21" fillId="0" borderId="1" xfId="20" applyFont="1" applyFill="1" applyBorder="1" applyAlignment="1">
      <alignment vertical="center"/>
    </xf>
    <xf numFmtId="181" fontId="30" fillId="0" borderId="1" xfId="26" applyNumberFormat="1" applyFont="1" applyFill="1" applyBorder="1" applyAlignment="1">
      <alignment horizontal="right" vertical="center"/>
    </xf>
    <xf numFmtId="181" fontId="45" fillId="0" borderId="1" xfId="26" applyNumberFormat="1" applyFont="1" applyFill="1" applyBorder="1" applyAlignment="1">
      <alignment horizontal="right" vertical="center"/>
    </xf>
    <xf numFmtId="182" fontId="21" fillId="0" borderId="1" xfId="20" applyNumberFormat="1" applyFont="1" applyFill="1" applyBorder="1">
      <alignment vertical="center"/>
    </xf>
    <xf numFmtId="0" fontId="16" fillId="3" borderId="0" xfId="19" applyFont="1" applyFill="1" applyAlignment="1">
      <alignment vertical="center"/>
    </xf>
    <xf numFmtId="0" fontId="16" fillId="4" borderId="0" xfId="19" applyFont="1" applyFill="1" applyAlignment="1">
      <alignment vertical="center"/>
    </xf>
    <xf numFmtId="181" fontId="16" fillId="0" borderId="0" xfId="19" applyNumberFormat="1" applyFont="1" applyFill="1" applyAlignment="1">
      <alignment vertical="center"/>
    </xf>
    <xf numFmtId="0" fontId="12" fillId="3" borderId="0" xfId="26" applyFont="1" applyFill="1" applyAlignment="1">
      <alignment horizontal="left" vertical="center"/>
    </xf>
    <xf numFmtId="0" fontId="12" fillId="4" borderId="0" xfId="26" applyFont="1" applyFill="1" applyAlignment="1">
      <alignment horizontal="left" vertical="center"/>
    </xf>
    <xf numFmtId="0" fontId="23" fillId="3" borderId="0" xfId="26" applyFont="1" applyFill="1" applyAlignment="1">
      <alignment horizontal="center" vertical="center"/>
    </xf>
    <xf numFmtId="0" fontId="23" fillId="4" borderId="0" xfId="26" applyFont="1" applyFill="1" applyAlignment="1">
      <alignment horizontal="center" vertical="center"/>
    </xf>
    <xf numFmtId="0" fontId="46" fillId="0" borderId="0" xfId="19" applyFont="1" applyFill="1" applyBorder="1" applyAlignment="1">
      <alignment horizontal="center" vertical="top"/>
    </xf>
    <xf numFmtId="181" fontId="40" fillId="0" borderId="0" xfId="19" applyNumberFormat="1" applyFont="1" applyFill="1" applyAlignment="1">
      <alignment vertical="center"/>
    </xf>
    <xf numFmtId="0" fontId="0" fillId="3" borderId="0" xfId="19" applyFont="1" applyFill="1" applyBorder="1" applyAlignment="1">
      <alignment horizontal="right" vertical="center"/>
    </xf>
    <xf numFmtId="0" fontId="0" fillId="4" borderId="0" xfId="19" applyFont="1" applyFill="1" applyBorder="1" applyAlignment="1">
      <alignment horizontal="right" vertical="center"/>
    </xf>
    <xf numFmtId="0" fontId="16" fillId="0" borderId="0" xfId="19" applyFont="1" applyFill="1" applyBorder="1" applyAlignment="1">
      <alignment horizontal="right" vertical="top"/>
    </xf>
    <xf numFmtId="0" fontId="26" fillId="0" borderId="1" xfId="43" applyNumberFormat="1" applyFont="1" applyFill="1" applyBorder="1" applyAlignment="1">
      <alignment horizontal="center" vertical="center"/>
    </xf>
    <xf numFmtId="178" fontId="26" fillId="3" borderId="0" xfId="37" applyNumberFormat="1" applyFont="1" applyFill="1" applyBorder="1" applyAlignment="1" applyProtection="1">
      <alignment horizontal="center" vertical="center" wrapText="1"/>
      <protection locked="0"/>
    </xf>
    <xf numFmtId="178" fontId="26" fillId="4" borderId="0" xfId="37" applyNumberFormat="1" applyFont="1" applyFill="1" applyBorder="1" applyAlignment="1" applyProtection="1">
      <alignment horizontal="center" vertical="center" wrapText="1"/>
      <protection locked="0"/>
    </xf>
    <xf numFmtId="0" fontId="47" fillId="0" borderId="0" xfId="19" applyFont="1" applyFill="1" applyBorder="1" applyAlignment="1">
      <alignment horizontal="center" vertical="center" wrapText="1"/>
    </xf>
    <xf numFmtId="0" fontId="27" fillId="0" borderId="1" xfId="0" applyNumberFormat="1" applyFont="1" applyFill="1" applyBorder="1" applyAlignment="1" applyProtection="1">
      <alignment vertical="center"/>
    </xf>
    <xf numFmtId="181" fontId="27" fillId="3" borderId="0" xfId="0" applyNumberFormat="1" applyFont="1" applyFill="1" applyBorder="1" applyAlignment="1" applyProtection="1">
      <alignment horizontal="right" vertical="center"/>
    </xf>
    <xf numFmtId="181" fontId="27" fillId="4" borderId="0" xfId="0" applyNumberFormat="1" applyFont="1" applyFill="1" applyBorder="1" applyAlignment="1" applyProtection="1">
      <alignment horizontal="right" vertical="center"/>
    </xf>
    <xf numFmtId="181" fontId="28" fillId="3" borderId="0" xfId="0" applyNumberFormat="1" applyFont="1" applyFill="1" applyAlignment="1" applyProtection="1">
      <alignment vertical="center"/>
    </xf>
    <xf numFmtId="181" fontId="28" fillId="4" borderId="0" xfId="0" applyNumberFormat="1" applyFont="1" applyFill="1" applyAlignment="1" applyProtection="1">
      <alignment vertical="center"/>
    </xf>
    <xf numFmtId="0" fontId="40" fillId="4" borderId="0" xfId="19" applyFont="1" applyFill="1" applyAlignment="1">
      <alignment vertical="center"/>
    </xf>
    <xf numFmtId="0" fontId="47" fillId="4" borderId="0" xfId="19" applyFont="1" applyFill="1" applyBorder="1" applyAlignment="1">
      <alignment horizontal="center" vertical="center" wrapText="1"/>
    </xf>
    <xf numFmtId="182" fontId="43" fillId="0" borderId="0" xfId="20" applyNumberFormat="1" applyFont="1" applyFill="1" applyAlignment="1">
      <alignment horizontal="center" vertical="center"/>
    </xf>
    <xf numFmtId="182" fontId="21" fillId="0" borderId="1" xfId="20" applyNumberFormat="1" applyFont="1" applyFill="1" applyBorder="1" applyAlignment="1">
      <alignment horizontal="right" vertical="center"/>
    </xf>
    <xf numFmtId="178" fontId="21" fillId="2" borderId="1" xfId="20" applyNumberFormat="1" applyFont="1" applyFill="1" applyBorder="1" applyAlignment="1">
      <alignment horizontal="right" vertical="center"/>
    </xf>
    <xf numFmtId="0" fontId="22" fillId="2" borderId="0" xfId="11" applyFont="1" applyFill="1" applyAlignment="1"/>
    <xf numFmtId="0" fontId="61" fillId="2" borderId="0" xfId="11" applyFill="1" applyAlignment="1"/>
    <xf numFmtId="178" fontId="61" fillId="2" borderId="0" xfId="11" applyNumberFormat="1" applyFill="1" applyAlignment="1">
      <alignment horizontal="center" vertical="center"/>
    </xf>
    <xf numFmtId="0" fontId="31" fillId="2" borderId="0" xfId="11" applyFont="1" applyFill="1" applyAlignment="1">
      <alignment horizontal="center" vertical="center"/>
    </xf>
    <xf numFmtId="0" fontId="26" fillId="2" borderId="1" xfId="26" applyFont="1" applyFill="1" applyBorder="1" applyAlignment="1">
      <alignment horizontal="center" vertical="center"/>
    </xf>
    <xf numFmtId="178" fontId="26" fillId="2" borderId="1" xfId="37" applyNumberFormat="1" applyFont="1" applyFill="1" applyBorder="1" applyAlignment="1" applyProtection="1">
      <alignment horizontal="center" vertical="center" wrapText="1"/>
      <protection locked="0"/>
    </xf>
    <xf numFmtId="182" fontId="26" fillId="2" borderId="1" xfId="37" applyNumberFormat="1" applyFont="1" applyFill="1" applyBorder="1" applyAlignment="1" applyProtection="1">
      <alignment horizontal="center" vertical="center" wrapText="1"/>
      <protection locked="0"/>
    </xf>
    <xf numFmtId="0" fontId="26" fillId="2" borderId="1" xfId="37" applyFont="1" applyFill="1" applyBorder="1" applyAlignment="1" applyProtection="1">
      <alignment horizontal="center" vertical="center" wrapText="1"/>
      <protection locked="0"/>
    </xf>
    <xf numFmtId="178" fontId="27" fillId="2" borderId="1" xfId="11" applyNumberFormat="1" applyFont="1" applyFill="1" applyBorder="1" applyAlignment="1">
      <alignment horizontal="right" vertical="center"/>
    </xf>
    <xf numFmtId="182" fontId="27" fillId="2" borderId="1" xfId="11" applyNumberFormat="1" applyFont="1" applyFill="1" applyBorder="1" applyAlignment="1">
      <alignment horizontal="right" vertical="center"/>
    </xf>
    <xf numFmtId="182" fontId="26" fillId="2" borderId="1" xfId="40" applyNumberFormat="1" applyFont="1" applyFill="1" applyBorder="1" applyAlignment="1">
      <alignment horizontal="right" vertical="center"/>
    </xf>
    <xf numFmtId="0" fontId="25" fillId="2" borderId="1" xfId="11" applyFont="1" applyFill="1" applyBorder="1">
      <alignment vertical="center"/>
    </xf>
    <xf numFmtId="178" fontId="30" fillId="2" borderId="1" xfId="29" applyNumberFormat="1" applyFont="1" applyFill="1" applyBorder="1" applyAlignment="1">
      <alignment horizontal="right" vertical="center"/>
    </xf>
    <xf numFmtId="185" fontId="48" fillId="2" borderId="1" xfId="29" applyNumberFormat="1" applyFont="1" applyFill="1" applyBorder="1" applyAlignment="1">
      <alignment horizontal="right" vertical="center"/>
    </xf>
    <xf numFmtId="182" fontId="48" fillId="2" borderId="1" xfId="11" applyNumberFormat="1" applyFont="1" applyFill="1" applyBorder="1" applyAlignment="1">
      <alignment horizontal="right" vertical="center"/>
    </xf>
    <xf numFmtId="182" fontId="30" fillId="2" borderId="1" xfId="29" applyNumberFormat="1" applyFont="1" applyFill="1" applyBorder="1" applyAlignment="1">
      <alignment horizontal="right" vertical="center"/>
    </xf>
    <xf numFmtId="178" fontId="22" fillId="2" borderId="1" xfId="29" applyNumberFormat="1" applyFont="1" applyFill="1" applyBorder="1" applyAlignment="1">
      <alignment horizontal="right" vertical="center"/>
    </xf>
    <xf numFmtId="182" fontId="22" fillId="2" borderId="1" xfId="29" applyNumberFormat="1" applyFont="1" applyFill="1" applyBorder="1" applyAlignment="1">
      <alignment horizontal="right" vertical="center"/>
    </xf>
    <xf numFmtId="178" fontId="22" fillId="2" borderId="1" xfId="29" applyNumberFormat="1" applyFont="1" applyFill="1" applyBorder="1" applyAlignment="1">
      <alignment horizontal="center" vertical="center"/>
    </xf>
    <xf numFmtId="182" fontId="22" fillId="2" borderId="1" xfId="29" applyNumberFormat="1" applyFont="1" applyFill="1" applyBorder="1" applyAlignment="1">
      <alignment horizontal="center" vertical="center"/>
    </xf>
    <xf numFmtId="0" fontId="61" fillId="2" borderId="1" xfId="11" applyFill="1" applyBorder="1">
      <alignment vertical="center"/>
    </xf>
    <xf numFmtId="0" fontId="61" fillId="2" borderId="1" xfId="11" applyFill="1" applyBorder="1" applyAlignment="1">
      <alignment vertical="center"/>
    </xf>
    <xf numFmtId="0" fontId="61" fillId="2" borderId="3" xfId="11" applyFill="1" applyBorder="1" applyAlignment="1"/>
    <xf numFmtId="178" fontId="61" fillId="2" borderId="3" xfId="11" applyNumberFormat="1" applyFill="1" applyBorder="1" applyAlignment="1">
      <alignment horizontal="center" vertical="center"/>
    </xf>
    <xf numFmtId="182" fontId="61" fillId="2" borderId="3" xfId="11" applyNumberFormat="1" applyFill="1" applyBorder="1" applyAlignment="1">
      <alignment horizontal="center" vertical="center"/>
    </xf>
    <xf numFmtId="0" fontId="49" fillId="2" borderId="1" xfId="26" applyFont="1" applyFill="1" applyBorder="1" applyAlignment="1">
      <alignment horizontal="right" vertical="center"/>
    </xf>
    <xf numFmtId="0" fontId="28" fillId="2" borderId="1" xfId="0" applyFont="1" applyFill="1" applyBorder="1" applyAlignment="1">
      <alignment horizontal="left" vertical="center"/>
    </xf>
    <xf numFmtId="178" fontId="61" fillId="2" borderId="1" xfId="11" applyNumberFormat="1" applyFill="1" applyBorder="1" applyAlignment="1">
      <alignment horizontal="center" vertical="center"/>
    </xf>
    <xf numFmtId="0" fontId="61" fillId="2" borderId="1" xfId="11" applyFill="1" applyBorder="1" applyAlignment="1"/>
    <xf numFmtId="182" fontId="61" fillId="2" borderId="1" xfId="11" applyNumberFormat="1" applyFill="1" applyBorder="1" applyAlignment="1">
      <alignment horizontal="center" vertical="center"/>
    </xf>
    <xf numFmtId="182" fontId="25" fillId="2" borderId="1" xfId="11" applyNumberFormat="1" applyFont="1" applyFill="1" applyBorder="1">
      <alignment vertical="center"/>
    </xf>
    <xf numFmtId="182" fontId="22" fillId="2" borderId="1" xfId="11" applyNumberFormat="1" applyFont="1" applyFill="1" applyBorder="1" applyAlignment="1"/>
    <xf numFmtId="182" fontId="50" fillId="2" borderId="1" xfId="11" applyNumberFormat="1" applyFont="1" applyFill="1" applyBorder="1" applyAlignment="1">
      <alignment vertical="center"/>
    </xf>
    <xf numFmtId="178" fontId="25" fillId="2" borderId="1" xfId="11" applyNumberFormat="1" applyFont="1" applyFill="1" applyBorder="1">
      <alignment vertical="center"/>
    </xf>
    <xf numFmtId="178" fontId="22" fillId="2" borderId="0" xfId="11" applyNumberFormat="1" applyFont="1" applyFill="1" applyAlignment="1"/>
    <xf numFmtId="182" fontId="61" fillId="2" borderId="0" xfId="11" applyNumberFormat="1" applyFill="1" applyAlignment="1">
      <alignment horizontal="center" vertical="center"/>
    </xf>
    <xf numFmtId="182" fontId="61" fillId="2" borderId="0" xfId="11" applyNumberFormat="1" applyFill="1" applyAlignment="1"/>
    <xf numFmtId="182" fontId="12" fillId="2" borderId="0" xfId="26" applyNumberFormat="1" applyFont="1" applyFill="1" applyAlignment="1">
      <alignment horizontal="left" vertical="center"/>
    </xf>
    <xf numFmtId="182" fontId="31" fillId="2" borderId="0" xfId="11" applyNumberFormat="1" applyFont="1" applyFill="1" applyAlignment="1">
      <alignment horizontal="center" vertical="center"/>
    </xf>
    <xf numFmtId="0" fontId="22" fillId="0" borderId="0" xfId="40" applyFont="1" applyFill="1"/>
    <xf numFmtId="176" fontId="22" fillId="0" borderId="0" xfId="40" applyNumberFormat="1" applyFont="1" applyFill="1" applyAlignment="1">
      <alignment vertical="center"/>
    </xf>
    <xf numFmtId="0" fontId="36" fillId="0" borderId="4" xfId="26" applyFont="1" applyFill="1" applyBorder="1" applyAlignment="1">
      <alignment horizontal="center" vertical="center"/>
    </xf>
    <xf numFmtId="0" fontId="26" fillId="0" borderId="1" xfId="40" applyFont="1" applyFill="1" applyBorder="1" applyAlignment="1">
      <alignment horizontal="center" vertical="center"/>
    </xf>
    <xf numFmtId="178" fontId="26" fillId="0" borderId="1" xfId="40" applyNumberFormat="1" applyFont="1" applyFill="1" applyBorder="1" applyAlignment="1">
      <alignment horizontal="center" vertical="center"/>
    </xf>
    <xf numFmtId="0" fontId="26" fillId="0" borderId="1" xfId="40" applyFont="1" applyFill="1" applyBorder="1" applyAlignment="1">
      <alignment horizontal="left" vertical="center"/>
    </xf>
    <xf numFmtId="178" fontId="30" fillId="0" borderId="1" xfId="0" applyNumberFormat="1" applyFont="1" applyFill="1" applyBorder="1" applyAlignment="1" applyProtection="1">
      <alignment horizontal="right" vertical="center"/>
    </xf>
    <xf numFmtId="0" fontId="28" fillId="0" borderId="1" xfId="0" applyNumberFormat="1" applyFont="1" applyFill="1" applyBorder="1" applyAlignment="1" applyProtection="1">
      <alignment horizontal="left" vertical="center"/>
    </xf>
    <xf numFmtId="176" fontId="22" fillId="0" borderId="0" xfId="40" applyNumberFormat="1" applyFont="1" applyFill="1"/>
    <xf numFmtId="0" fontId="22" fillId="2" borderId="0" xfId="36" applyFont="1" applyFill="1"/>
    <xf numFmtId="0" fontId="22" fillId="2" borderId="0" xfId="36" applyFont="1" applyFill="1" applyAlignment="1">
      <alignment vertical="center"/>
    </xf>
    <xf numFmtId="178" fontId="22" fillId="2" borderId="0" xfId="36" applyNumberFormat="1" applyFont="1" applyFill="1"/>
    <xf numFmtId="176" fontId="22" fillId="2" borderId="0" xfId="36" applyNumberFormat="1" applyFont="1" applyFill="1" applyAlignment="1">
      <alignment vertical="center"/>
    </xf>
    <xf numFmtId="0" fontId="26" fillId="2" borderId="1" xfId="36" applyFont="1" applyFill="1" applyBorder="1" applyAlignment="1">
      <alignment horizontal="center" vertical="center"/>
    </xf>
    <xf numFmtId="0" fontId="52" fillId="2" borderId="1" xfId="26" applyFont="1" applyFill="1" applyBorder="1">
      <alignment vertical="center"/>
    </xf>
    <xf numFmtId="181" fontId="52" fillId="2" borderId="1" xfId="26" applyNumberFormat="1" applyFont="1" applyFill="1" applyBorder="1">
      <alignment vertical="center"/>
    </xf>
    <xf numFmtId="182" fontId="52" fillId="2" borderId="1" xfId="26" applyNumberFormat="1" applyFont="1" applyFill="1" applyBorder="1">
      <alignment vertical="center"/>
    </xf>
    <xf numFmtId="0" fontId="26" fillId="2" borderId="1" xfId="36" applyFont="1" applyFill="1" applyBorder="1" applyAlignment="1">
      <alignment horizontal="left" vertical="center"/>
    </xf>
    <xf numFmtId="0" fontId="25" fillId="2" borderId="1" xfId="26" applyFont="1" applyFill="1" applyBorder="1" applyAlignment="1">
      <alignment vertical="center"/>
    </xf>
    <xf numFmtId="182" fontId="53" fillId="2" borderId="1" xfId="26" applyNumberFormat="1" applyFont="1" applyFill="1" applyBorder="1">
      <alignment vertical="center"/>
    </xf>
    <xf numFmtId="186" fontId="25" fillId="2" borderId="1" xfId="26" applyNumberFormat="1" applyFont="1" applyFill="1" applyBorder="1" applyAlignment="1">
      <alignment horizontal="right" vertical="center"/>
    </xf>
    <xf numFmtId="0" fontId="25" fillId="2" borderId="1" xfId="26" applyFont="1" applyFill="1" applyBorder="1">
      <alignment vertical="center"/>
    </xf>
    <xf numFmtId="181" fontId="25" fillId="2" borderId="1" xfId="26" applyNumberFormat="1" applyFont="1" applyFill="1" applyBorder="1" applyAlignment="1">
      <alignment vertical="center"/>
    </xf>
    <xf numFmtId="178" fontId="52" fillId="2" borderId="1" xfId="26" applyNumberFormat="1" applyFont="1" applyFill="1" applyBorder="1">
      <alignment vertical="center"/>
    </xf>
    <xf numFmtId="178" fontId="30" fillId="2" borderId="1" xfId="36" applyNumberFormat="1" applyFont="1" applyFill="1" applyBorder="1" applyAlignment="1">
      <alignment horizontal="right" vertical="center"/>
    </xf>
    <xf numFmtId="181" fontId="30" fillId="2" borderId="1" xfId="36" applyNumberFormat="1" applyFont="1" applyFill="1" applyBorder="1" applyAlignment="1">
      <alignment horizontal="right" vertical="center"/>
    </xf>
    <xf numFmtId="0" fontId="22" fillId="2" borderId="1" xfId="36" applyFont="1" applyFill="1" applyBorder="1"/>
    <xf numFmtId="178" fontId="22" fillId="2" borderId="1" xfId="36" applyNumberFormat="1" applyFont="1" applyFill="1" applyBorder="1"/>
    <xf numFmtId="178" fontId="30" fillId="2" borderId="1" xfId="36" applyNumberFormat="1" applyFont="1" applyFill="1" applyBorder="1" applyAlignment="1">
      <alignment horizontal="right"/>
    </xf>
    <xf numFmtId="0" fontId="21" fillId="2" borderId="1" xfId="19" applyFont="1" applyFill="1" applyBorder="1" applyAlignment="1">
      <alignment vertical="center" wrapText="1"/>
    </xf>
    <xf numFmtId="0" fontId="61" fillId="2" borderId="0" xfId="26" applyFill="1" applyBorder="1" applyAlignment="1">
      <alignment horizontal="center" vertical="center"/>
    </xf>
    <xf numFmtId="3" fontId="28" fillId="2" borderId="0" xfId="0" applyNumberFormat="1" applyFont="1" applyFill="1" applyBorder="1" applyAlignment="1" applyProtection="1">
      <alignment horizontal="right" vertical="center"/>
    </xf>
    <xf numFmtId="182" fontId="26" fillId="2" borderId="1" xfId="36" applyNumberFormat="1" applyFont="1" applyFill="1" applyBorder="1" applyAlignment="1">
      <alignment horizontal="right" vertical="center"/>
    </xf>
    <xf numFmtId="181" fontId="22" fillId="2" borderId="0" xfId="36" applyNumberFormat="1" applyFont="1" applyFill="1"/>
    <xf numFmtId="182" fontId="22" fillId="2" borderId="0" xfId="36" applyNumberFormat="1" applyFont="1" applyFill="1"/>
    <xf numFmtId="181" fontId="26" fillId="2" borderId="1" xfId="37" applyNumberFormat="1" applyFont="1" applyFill="1" applyBorder="1" applyAlignment="1" applyProtection="1">
      <alignment horizontal="center" vertical="center" wrapText="1"/>
      <protection locked="0"/>
    </xf>
    <xf numFmtId="181" fontId="22" fillId="2" borderId="1" xfId="36" applyNumberFormat="1" applyFont="1" applyFill="1" applyBorder="1"/>
    <xf numFmtId="182" fontId="28" fillId="2" borderId="0" xfId="0" applyNumberFormat="1" applyFont="1" applyFill="1" applyBorder="1" applyAlignment="1" applyProtection="1">
      <alignment horizontal="right" vertical="center"/>
    </xf>
    <xf numFmtId="182" fontId="25" fillId="2" borderId="1" xfId="26" applyNumberFormat="1" applyFont="1" applyFill="1" applyBorder="1" applyAlignment="1">
      <alignment horizontal="right" vertical="center"/>
    </xf>
    <xf numFmtId="182" fontId="22" fillId="2" borderId="1" xfId="36" applyNumberFormat="1" applyFont="1" applyFill="1" applyBorder="1"/>
    <xf numFmtId="182" fontId="30" fillId="2" borderId="1" xfId="36" applyNumberFormat="1" applyFont="1" applyFill="1" applyBorder="1" applyAlignment="1">
      <alignment horizontal="right"/>
    </xf>
    <xf numFmtId="181" fontId="54" fillId="0" borderId="0" xfId="0" applyNumberFormat="1" applyFont="1" applyFill="1" applyBorder="1" applyAlignment="1" applyProtection="1">
      <alignment horizontal="right" vertical="center"/>
      <protection locked="0"/>
    </xf>
    <xf numFmtId="178" fontId="39" fillId="0" borderId="8" xfId="37" applyNumberFormat="1" applyFont="1" applyFill="1" applyBorder="1" applyAlignment="1" applyProtection="1">
      <alignment horizontal="center" vertical="center" wrapText="1"/>
      <protection locked="0"/>
    </xf>
    <xf numFmtId="178" fontId="20" fillId="0" borderId="1" xfId="26" applyNumberFormat="1" applyFont="1" applyFill="1" applyBorder="1">
      <alignment vertical="center"/>
    </xf>
    <xf numFmtId="178" fontId="28" fillId="2" borderId="1" xfId="26" applyNumberFormat="1" applyFont="1" applyFill="1" applyBorder="1">
      <alignment vertical="center"/>
    </xf>
    <xf numFmtId="181" fontId="28" fillId="2" borderId="1" xfId="26" applyNumberFormat="1" applyFont="1" applyFill="1" applyBorder="1">
      <alignment vertical="center"/>
    </xf>
    <xf numFmtId="178" fontId="55" fillId="2" borderId="1" xfId="26" applyNumberFormat="1" applyFont="1" applyFill="1" applyBorder="1">
      <alignment vertical="center"/>
    </xf>
    <xf numFmtId="178" fontId="22" fillId="0" borderId="0" xfId="42" applyNumberFormat="1" applyFont="1" applyFill="1" applyAlignment="1">
      <alignment horizontal="right"/>
    </xf>
    <xf numFmtId="0" fontId="22" fillId="0" borderId="0" xfId="42" applyFont="1" applyFill="1"/>
    <xf numFmtId="0" fontId="61" fillId="0" borderId="4" xfId="26" applyFill="1" applyBorder="1" applyAlignment="1">
      <alignment vertical="center"/>
    </xf>
    <xf numFmtId="0" fontId="39" fillId="0" borderId="1" xfId="26" applyFont="1" applyFill="1" applyBorder="1">
      <alignment vertical="center"/>
    </xf>
    <xf numFmtId="181" fontId="52" fillId="0" borderId="1" xfId="26" applyNumberFormat="1" applyFont="1" applyFill="1" applyBorder="1">
      <alignment vertical="center"/>
    </xf>
    <xf numFmtId="0" fontId="25" fillId="0" borderId="1" xfId="26" applyFont="1" applyFill="1" applyBorder="1">
      <alignment vertical="center"/>
    </xf>
    <xf numFmtId="181" fontId="25" fillId="0" borderId="1" xfId="26" applyNumberFormat="1" applyFont="1" applyFill="1" applyBorder="1">
      <alignment vertical="center"/>
    </xf>
    <xf numFmtId="0" fontId="22" fillId="0" borderId="1" xfId="42" applyFont="1" applyFill="1" applyBorder="1"/>
    <xf numFmtId="181" fontId="25" fillId="4" borderId="1" xfId="26" applyNumberFormat="1" applyFont="1" applyFill="1" applyBorder="1">
      <alignment vertical="center"/>
    </xf>
    <xf numFmtId="181" fontId="45" fillId="0" borderId="1" xfId="26" applyNumberFormat="1" applyFont="1" applyFill="1" applyBorder="1">
      <alignment vertical="center"/>
    </xf>
    <xf numFmtId="0" fontId="56" fillId="2" borderId="0" xfId="0" applyFont="1" applyFill="1" applyAlignment="1">
      <alignment vertical="center"/>
    </xf>
    <xf numFmtId="182" fontId="16" fillId="0" borderId="0" xfId="0" applyNumberFormat="1" applyFont="1" applyFill="1" applyBorder="1" applyAlignment="1">
      <alignment vertical="center"/>
    </xf>
    <xf numFmtId="0" fontId="57" fillId="2" borderId="0" xfId="26" applyFont="1" applyFill="1" applyAlignment="1">
      <alignment horizontal="center" vertical="center"/>
    </xf>
    <xf numFmtId="182" fontId="40" fillId="0" borderId="0" xfId="0" applyNumberFormat="1" applyFont="1" applyFill="1" applyBorder="1" applyAlignment="1">
      <alignment vertical="center"/>
    </xf>
    <xf numFmtId="0" fontId="61" fillId="0" borderId="4" xfId="26" applyFill="1" applyBorder="1" applyAlignment="1">
      <alignment horizontal="right" vertical="center"/>
    </xf>
    <xf numFmtId="0" fontId="26" fillId="2" borderId="1" xfId="42" applyFont="1" applyFill="1" applyBorder="1" applyAlignment="1">
      <alignment horizontal="center" vertical="center" wrapText="1"/>
    </xf>
    <xf numFmtId="0" fontId="58" fillId="2" borderId="1" xfId="42" applyFont="1" applyFill="1" applyBorder="1" applyAlignment="1">
      <alignment horizontal="center" vertical="center"/>
    </xf>
    <xf numFmtId="182" fontId="26" fillId="2" borderId="1" xfId="42" applyNumberFormat="1" applyFont="1" applyFill="1" applyBorder="1" applyAlignment="1">
      <alignment horizontal="center" vertical="center" wrapText="1"/>
    </xf>
    <xf numFmtId="0" fontId="39" fillId="0" borderId="1" xfId="51" applyFont="1" applyFill="1" applyBorder="1" applyAlignment="1" applyProtection="1">
      <alignment horizontal="left" vertical="center" wrapText="1"/>
      <protection locked="0"/>
    </xf>
    <xf numFmtId="181" fontId="30" fillId="2" borderId="1" xfId="2" applyNumberFormat="1" applyFont="1" applyFill="1" applyBorder="1" applyAlignment="1" applyProtection="1">
      <alignment horizontal="right" vertical="center"/>
    </xf>
    <xf numFmtId="182" fontId="16" fillId="0" borderId="1" xfId="0" applyNumberFormat="1" applyFont="1" applyFill="1" applyBorder="1" applyAlignment="1">
      <alignment vertical="center"/>
    </xf>
    <xf numFmtId="181" fontId="30" fillId="2" borderId="1" xfId="0" applyNumberFormat="1" applyFont="1" applyFill="1" applyBorder="1" applyAlignment="1" applyProtection="1">
      <alignment horizontal="right" vertical="center"/>
    </xf>
    <xf numFmtId="0" fontId="16" fillId="0" borderId="0" xfId="0" applyNumberFormat="1" applyFont="1" applyFill="1" applyAlignment="1">
      <alignment vertical="center"/>
    </xf>
    <xf numFmtId="0" fontId="61" fillId="0" borderId="0" xfId="26" applyFill="1">
      <alignment vertical="center"/>
    </xf>
    <xf numFmtId="0" fontId="61" fillId="0" borderId="0" xfId="26" applyFill="1" applyAlignment="1">
      <alignment horizontal="left" vertical="center"/>
    </xf>
    <xf numFmtId="0" fontId="60" fillId="0" borderId="0" xfId="26" applyFont="1" applyFill="1" applyAlignment="1">
      <alignment horizontal="center" vertical="center"/>
    </xf>
    <xf numFmtId="178" fontId="44" fillId="2" borderId="1" xfId="20" applyNumberFormat="1" applyFont="1" applyFill="1" applyBorder="1">
      <alignment vertical="center"/>
    </xf>
    <xf numFmtId="0" fontId="26" fillId="2" borderId="1" xfId="51" applyFont="1" applyFill="1" applyBorder="1" applyAlignment="1" applyProtection="1">
      <alignment horizontal="left" vertical="center" wrapText="1"/>
      <protection locked="0"/>
    </xf>
    <xf numFmtId="0" fontId="21" fillId="2" borderId="1" xfId="20" applyFont="1" applyFill="1" applyBorder="1">
      <alignment vertical="center"/>
    </xf>
    <xf numFmtId="0" fontId="21" fillId="2" borderId="1" xfId="20" applyFont="1" applyFill="1" applyBorder="1" applyAlignment="1">
      <alignment vertical="center"/>
    </xf>
    <xf numFmtId="0" fontId="61" fillId="0" borderId="1" xfId="26" applyFill="1" applyBorder="1">
      <alignment vertical="center"/>
    </xf>
    <xf numFmtId="0" fontId="61" fillId="2" borderId="1" xfId="26" applyFill="1" applyBorder="1">
      <alignment vertical="center"/>
    </xf>
    <xf numFmtId="178" fontId="61" fillId="2" borderId="1" xfId="20" applyNumberFormat="1" applyFill="1" applyBorder="1">
      <alignment vertical="center"/>
    </xf>
    <xf numFmtId="0" fontId="21" fillId="2" borderId="0" xfId="20" applyFont="1" applyFill="1" applyBorder="1">
      <alignment vertical="center"/>
    </xf>
    <xf numFmtId="0" fontId="40" fillId="0" borderId="0" xfId="0" applyFont="1" applyFill="1" applyBorder="1" applyAlignment="1">
      <alignment vertical="center"/>
    </xf>
    <xf numFmtId="182" fontId="61" fillId="0" borderId="0" xfId="26" applyNumberFormat="1" applyFill="1">
      <alignment vertical="center"/>
    </xf>
    <xf numFmtId="182" fontId="60" fillId="0" borderId="0" xfId="26" applyNumberFormat="1" applyFont="1" applyFill="1" applyAlignment="1">
      <alignment horizontal="center" vertical="center"/>
    </xf>
    <xf numFmtId="182" fontId="25" fillId="2" borderId="1" xfId="26" applyNumberFormat="1" applyFont="1" applyFill="1" applyBorder="1" applyAlignment="1">
      <alignment horizontal="center" vertical="center"/>
    </xf>
    <xf numFmtId="182" fontId="21" fillId="2" borderId="1" xfId="20" applyNumberFormat="1" applyFont="1" applyFill="1" applyBorder="1" applyAlignment="1">
      <alignment horizontal="right" vertical="center"/>
    </xf>
    <xf numFmtId="182" fontId="61" fillId="2" borderId="1" xfId="26" applyNumberFormat="1" applyFill="1" applyBorder="1">
      <alignment vertical="center"/>
    </xf>
    <xf numFmtId="182" fontId="25" fillId="2" borderId="1" xfId="26" applyNumberFormat="1" applyFont="1" applyFill="1" applyBorder="1">
      <alignment vertical="center"/>
    </xf>
    <xf numFmtId="182" fontId="21" fillId="2" borderId="0" xfId="20" applyNumberFormat="1" applyFont="1" applyFill="1" applyBorder="1">
      <alignment vertical="center"/>
    </xf>
    <xf numFmtId="178" fontId="0" fillId="2" borderId="1" xfId="20" applyNumberFormat="1" applyFont="1" applyFill="1" applyBorder="1" applyAlignment="1">
      <alignment vertical="center"/>
    </xf>
    <xf numFmtId="182" fontId="49" fillId="2" borderId="1" xfId="26" applyNumberFormat="1" applyFont="1" applyFill="1" applyBorder="1" applyAlignment="1">
      <alignment horizontal="right" vertical="center"/>
    </xf>
    <xf numFmtId="0" fontId="12" fillId="0" borderId="0" xfId="26" applyFont="1" applyFill="1" applyAlignment="1">
      <alignment horizontal="left" vertical="center"/>
    </xf>
    <xf numFmtId="182" fontId="12" fillId="0" borderId="0" xfId="26" applyNumberFormat="1" applyFont="1" applyFill="1" applyAlignment="1">
      <alignment horizontal="left" vertical="center"/>
    </xf>
    <xf numFmtId="0" fontId="59" fillId="0" borderId="0" xfId="26" applyFont="1" applyFill="1" applyAlignment="1">
      <alignment horizontal="center" vertical="center"/>
    </xf>
    <xf numFmtId="182" fontId="59" fillId="0" borderId="0" xfId="26" applyNumberFormat="1" applyFont="1" applyFill="1" applyAlignment="1">
      <alignment horizontal="center" vertical="center"/>
    </xf>
    <xf numFmtId="0" fontId="0" fillId="2" borderId="7" xfId="26" applyFont="1" applyFill="1" applyBorder="1" applyAlignment="1">
      <alignment horizontal="left" vertical="center" wrapText="1"/>
    </xf>
    <xf numFmtId="182" fontId="0" fillId="2" borderId="7" xfId="26" applyNumberFormat="1" applyFont="1" applyFill="1" applyBorder="1" applyAlignment="1">
      <alignment horizontal="left" vertical="center" wrapText="1"/>
    </xf>
    <xf numFmtId="0" fontId="23" fillId="0" borderId="0" xfId="26" applyFont="1" applyFill="1" applyAlignment="1">
      <alignment horizontal="center" vertical="center"/>
    </xf>
    <xf numFmtId="0" fontId="61" fillId="0" borderId="0" xfId="26" applyFill="1" applyAlignment="1">
      <alignment horizontal="right" vertical="center"/>
    </xf>
    <xf numFmtId="0" fontId="61" fillId="0" borderId="0" xfId="26" applyFill="1" applyAlignment="1">
      <alignment horizontal="left" vertical="center" wrapText="1"/>
    </xf>
    <xf numFmtId="0" fontId="61" fillId="0" borderId="1" xfId="26" applyFill="1" applyBorder="1" applyAlignment="1">
      <alignment horizontal="left" vertical="center" wrapText="1"/>
    </xf>
    <xf numFmtId="0" fontId="36" fillId="2" borderId="7" xfId="26" applyFont="1" applyFill="1" applyBorder="1" applyAlignment="1">
      <alignment horizontal="left" vertical="center" wrapText="1"/>
    </xf>
    <xf numFmtId="14" fontId="26" fillId="0" borderId="1" xfId="37" applyNumberFormat="1" applyFont="1" applyFill="1" applyBorder="1" applyAlignment="1" applyProtection="1">
      <alignment horizontal="center" vertical="center"/>
      <protection locked="0"/>
    </xf>
    <xf numFmtId="0" fontId="39" fillId="0" borderId="8" xfId="26" applyFont="1" applyFill="1" applyBorder="1" applyAlignment="1">
      <alignment horizontal="center" vertical="center"/>
    </xf>
    <xf numFmtId="0" fontId="39" fillId="0" borderId="6" xfId="26" applyFont="1" applyFill="1" applyBorder="1" applyAlignment="1">
      <alignment horizontal="center" vertical="center"/>
    </xf>
    <xf numFmtId="183" fontId="28" fillId="2" borderId="8" xfId="0" applyNumberFormat="1" applyFont="1" applyFill="1" applyBorder="1" applyAlignment="1">
      <alignment horizontal="center" vertical="center"/>
    </xf>
    <xf numFmtId="183" fontId="28" fillId="2" borderId="6" xfId="0" applyNumberFormat="1" applyFont="1" applyFill="1" applyBorder="1" applyAlignment="1">
      <alignment horizontal="center" vertical="center"/>
    </xf>
    <xf numFmtId="0" fontId="12" fillId="2" borderId="0" xfId="26" applyFont="1" applyFill="1" applyAlignment="1">
      <alignment horizontal="left" vertical="center"/>
    </xf>
    <xf numFmtId="181" fontId="12" fillId="2" borderId="0" xfId="26" applyNumberFormat="1" applyFont="1" applyFill="1" applyAlignment="1">
      <alignment horizontal="left" vertical="center"/>
    </xf>
    <xf numFmtId="0" fontId="23" fillId="2" borderId="0" xfId="26" applyFont="1" applyFill="1" applyAlignment="1">
      <alignment horizontal="center" vertical="center"/>
    </xf>
    <xf numFmtId="181" fontId="23" fillId="2" borderId="0" xfId="26" applyNumberFormat="1" applyFont="1" applyFill="1" applyAlignment="1">
      <alignment horizontal="center" vertical="center"/>
    </xf>
    <xf numFmtId="182" fontId="23" fillId="2" borderId="0" xfId="26" applyNumberFormat="1" applyFont="1" applyFill="1" applyAlignment="1">
      <alignment horizontal="center" vertical="center"/>
    </xf>
    <xf numFmtId="0" fontId="61" fillId="2" borderId="4" xfId="26" applyFill="1" applyBorder="1" applyAlignment="1">
      <alignment horizontal="center" vertical="center"/>
    </xf>
    <xf numFmtId="181" fontId="61" fillId="2" borderId="4" xfId="26" applyNumberFormat="1" applyFill="1" applyBorder="1" applyAlignment="1">
      <alignment horizontal="center" vertical="center"/>
    </xf>
    <xf numFmtId="0" fontId="61" fillId="2" borderId="0" xfId="26" applyFill="1" applyAlignment="1">
      <alignment horizontal="left" vertical="center" wrapText="1"/>
    </xf>
    <xf numFmtId="181" fontId="61" fillId="2" borderId="0" xfId="26" applyNumberFormat="1" applyFill="1" applyAlignment="1">
      <alignment horizontal="left" vertical="center" wrapText="1"/>
    </xf>
    <xf numFmtId="182" fontId="61" fillId="2" borderId="0" xfId="26" applyNumberFormat="1" applyFill="1" applyAlignment="1">
      <alignment horizontal="left" vertical="center" wrapText="1"/>
    </xf>
    <xf numFmtId="0" fontId="4" fillId="0" borderId="0" xfId="26" applyFont="1" applyFill="1" applyAlignment="1">
      <alignment horizontal="left" vertical="center"/>
    </xf>
    <xf numFmtId="0" fontId="51" fillId="0" borderId="0" xfId="26" applyFont="1" applyFill="1" applyAlignment="1">
      <alignment horizontal="center" vertical="center"/>
    </xf>
    <xf numFmtId="182" fontId="12" fillId="2" borderId="0" xfId="26" applyNumberFormat="1" applyFont="1" applyFill="1" applyAlignment="1">
      <alignment horizontal="left" vertical="center"/>
    </xf>
    <xf numFmtId="0" fontId="25" fillId="2" borderId="4" xfId="11" applyFont="1" applyFill="1" applyBorder="1" applyAlignment="1">
      <alignment horizontal="right" vertical="center"/>
    </xf>
    <xf numFmtId="182" fontId="25" fillId="2" borderId="4" xfId="11" applyNumberFormat="1" applyFont="1" applyFill="1" applyBorder="1" applyAlignment="1">
      <alignment horizontal="right" vertical="center"/>
    </xf>
    <xf numFmtId="0" fontId="61" fillId="2" borderId="0" xfId="11" applyFill="1" applyAlignment="1">
      <alignment horizontal="left" vertical="center" wrapText="1"/>
    </xf>
    <xf numFmtId="182" fontId="61" fillId="2" borderId="0" xfId="11" applyNumberFormat="1" applyFill="1" applyAlignment="1">
      <alignment horizontal="left" vertical="center" wrapText="1"/>
    </xf>
    <xf numFmtId="182" fontId="23" fillId="0" borderId="0" xfId="26" applyNumberFormat="1" applyFont="1" applyFill="1" applyAlignment="1">
      <alignment horizontal="center" vertical="center"/>
    </xf>
    <xf numFmtId="0" fontId="61" fillId="0" borderId="4" xfId="26" applyBorder="1" applyAlignment="1">
      <alignment horizontal="right" vertical="center"/>
    </xf>
    <xf numFmtId="182" fontId="61" fillId="0" borderId="4" xfId="26" applyNumberFormat="1" applyBorder="1" applyAlignment="1">
      <alignment horizontal="right" vertical="center"/>
    </xf>
    <xf numFmtId="0" fontId="0" fillId="0" borderId="7" xfId="20" applyFont="1" applyFill="1" applyBorder="1" applyAlignment="1">
      <alignment horizontal="left" vertical="center" wrapText="1"/>
    </xf>
    <xf numFmtId="182" fontId="0" fillId="0" borderId="7" xfId="20" applyNumberFormat="1" applyFont="1" applyFill="1" applyBorder="1" applyAlignment="1">
      <alignment horizontal="left" vertical="center" wrapText="1"/>
    </xf>
    <xf numFmtId="0" fontId="0" fillId="0" borderId="4" xfId="19" applyNumberFormat="1" applyFont="1" applyFill="1" applyBorder="1" applyAlignment="1">
      <alignment horizontal="right" vertical="center"/>
    </xf>
    <xf numFmtId="0" fontId="0" fillId="0" borderId="4" xfId="19" applyFont="1" applyFill="1" applyBorder="1" applyAlignment="1">
      <alignment horizontal="right" vertical="center"/>
    </xf>
    <xf numFmtId="0" fontId="61" fillId="0" borderId="4" xfId="19" applyFill="1" applyBorder="1" applyAlignment="1">
      <alignment horizontal="right" vertical="center"/>
    </xf>
    <xf numFmtId="0" fontId="28" fillId="0" borderId="7" xfId="19" applyFont="1" applyFill="1" applyBorder="1" applyAlignment="1">
      <alignment horizontal="left" vertical="center" wrapText="1"/>
    </xf>
    <xf numFmtId="0" fontId="16" fillId="0" borderId="0" xfId="19" applyFont="1" applyFill="1" applyBorder="1" applyAlignment="1">
      <alignment horizontal="center" vertical="center"/>
    </xf>
    <xf numFmtId="0" fontId="61" fillId="2" borderId="4" xfId="19" applyFill="1" applyBorder="1" applyAlignment="1">
      <alignment horizontal="center" vertical="center"/>
    </xf>
    <xf numFmtId="178" fontId="26" fillId="2" borderId="1" xfId="19" applyNumberFormat="1" applyFont="1" applyFill="1" applyBorder="1" applyAlignment="1">
      <alignment horizontal="center" vertical="center" wrapText="1"/>
    </xf>
    <xf numFmtId="0" fontId="28" fillId="0" borderId="0" xfId="19" applyFont="1" applyFill="1" applyAlignment="1">
      <alignment horizontal="left" vertical="center" wrapText="1"/>
    </xf>
    <xf numFmtId="0" fontId="0" fillId="0" borderId="0" xfId="19" applyFont="1" applyFill="1" applyAlignment="1">
      <alignment horizontal="left" vertical="center" wrapText="1"/>
    </xf>
    <xf numFmtId="0" fontId="26" fillId="2" borderId="1" xfId="19" applyFont="1" applyFill="1" applyBorder="1" applyAlignment="1">
      <alignment horizontal="center" vertical="center" wrapText="1"/>
    </xf>
    <xf numFmtId="0" fontId="16" fillId="0" borderId="0" xfId="0" applyFont="1" applyFill="1" applyBorder="1" applyAlignment="1">
      <alignment horizontal="center" vertical="center"/>
    </xf>
    <xf numFmtId="0" fontId="0" fillId="2" borderId="0" xfId="19" applyFont="1" applyFill="1" applyAlignment="1">
      <alignment horizontal="left" vertical="center" wrapText="1"/>
    </xf>
    <xf numFmtId="0" fontId="36" fillId="0" borderId="0" xfId="26" applyFont="1" applyFill="1" applyBorder="1" applyAlignment="1">
      <alignment horizontal="center" vertical="center"/>
    </xf>
    <xf numFmtId="0" fontId="0" fillId="2" borderId="0" xfId="20" applyFont="1" applyFill="1" applyAlignment="1">
      <alignment horizontal="left" vertical="center" wrapText="1"/>
    </xf>
    <xf numFmtId="178" fontId="39" fillId="0" borderId="1" xfId="37" applyNumberFormat="1" applyFont="1" applyFill="1" applyBorder="1" applyAlignment="1" applyProtection="1">
      <alignment horizontal="center" vertical="center" wrapText="1"/>
      <protection locked="0"/>
    </xf>
    <xf numFmtId="0" fontId="61" fillId="0" borderId="4" xfId="26" applyFill="1" applyBorder="1" applyAlignment="1">
      <alignment horizontal="center" vertical="center"/>
    </xf>
    <xf numFmtId="0" fontId="61" fillId="0" borderId="0" xfId="41" applyFill="1" applyAlignment="1">
      <alignment horizontal="left" vertical="center" wrapText="1"/>
    </xf>
    <xf numFmtId="0" fontId="61" fillId="2" borderId="0" xfId="41" applyFill="1" applyAlignment="1">
      <alignment horizontal="left" vertical="center" wrapText="1"/>
    </xf>
    <xf numFmtId="0" fontId="18" fillId="0" borderId="0" xfId="0" applyFont="1" applyFill="1" applyBorder="1" applyAlignment="1">
      <alignment horizontal="center" vertical="center"/>
    </xf>
    <xf numFmtId="0" fontId="17" fillId="0" borderId="0" xfId="36" applyFont="1" applyFill="1" applyBorder="1" applyAlignment="1">
      <alignment horizontal="center" vertical="center"/>
    </xf>
    <xf numFmtId="0" fontId="0" fillId="0" borderId="1" xfId="36" applyFont="1" applyFill="1" applyBorder="1" applyAlignment="1">
      <alignment horizontal="center" vertical="center"/>
    </xf>
    <xf numFmtId="0" fontId="16" fillId="0" borderId="1" xfId="0" applyFont="1" applyFill="1" applyBorder="1" applyAlignment="1">
      <alignment horizontal="center" vertical="center"/>
    </xf>
    <xf numFmtId="0" fontId="0" fillId="0" borderId="1" xfId="36" applyFont="1" applyFill="1" applyBorder="1" applyAlignment="1">
      <alignment horizontal="center" vertical="center" wrapText="1"/>
    </xf>
    <xf numFmtId="0" fontId="6" fillId="0" borderId="0" xfId="50" applyFont="1" applyBorder="1" applyAlignment="1">
      <alignment horizontal="center" vertical="center" wrapText="1"/>
    </xf>
    <xf numFmtId="0" fontId="13" fillId="0" borderId="1" xfId="50" applyFont="1" applyBorder="1" applyAlignment="1">
      <alignment horizontal="center" vertical="center" wrapText="1"/>
    </xf>
    <xf numFmtId="0" fontId="7" fillId="0" borderId="2" xfId="50" applyFont="1" applyBorder="1" applyAlignment="1">
      <alignment vertical="center" wrapText="1"/>
    </xf>
    <xf numFmtId="0" fontId="7" fillId="0" borderId="0" xfId="50" applyFont="1" applyBorder="1" applyAlignment="1">
      <alignment vertical="center" wrapText="1"/>
    </xf>
    <xf numFmtId="0" fontId="6" fillId="0" borderId="0" xfId="35" applyFont="1" applyBorder="1" applyAlignment="1">
      <alignment horizontal="center" vertical="center" wrapText="1"/>
    </xf>
    <xf numFmtId="0" fontId="7" fillId="0" borderId="0" xfId="35" applyFont="1" applyBorder="1" applyAlignment="1">
      <alignment horizontal="right" vertical="center" wrapText="1"/>
    </xf>
    <xf numFmtId="0" fontId="7" fillId="0" borderId="0" xfId="35" applyFont="1" applyBorder="1" applyAlignment="1">
      <alignment vertical="center" wrapText="1"/>
    </xf>
  </cellXfs>
  <cellStyles count="71">
    <cellStyle name="_ET_STYLE_NoName_00_" xfId="69"/>
    <cellStyle name="百分比 2" xfId="5"/>
    <cellStyle name="标题 1 2" xfId="7"/>
    <cellStyle name="标题 2 2" xfId="22"/>
    <cellStyle name="标题 3 2" xfId="23"/>
    <cellStyle name="标题 4 2" xfId="24"/>
    <cellStyle name="标题 5" xfId="3"/>
    <cellStyle name="差 2" xfId="25"/>
    <cellStyle name="常规" xfId="0" builtinId="0"/>
    <cellStyle name="常规 10" xfId="17"/>
    <cellStyle name="常规 10 2" xfId="21"/>
    <cellStyle name="常规 158" xfId="8"/>
    <cellStyle name="常规 2" xfId="26"/>
    <cellStyle name="常规 2 10" xfId="70"/>
    <cellStyle name="常规 2 2" xfId="15"/>
    <cellStyle name="常规 2 2 2" xfId="9"/>
    <cellStyle name="常规 2 2 3" xfId="11"/>
    <cellStyle name="常规 2 3" xfId="19"/>
    <cellStyle name="常规 2 3 2" xfId="20"/>
    <cellStyle name="常规 2 4" xfId="27"/>
    <cellStyle name="常规 2 5" xfId="28"/>
    <cellStyle name="常规 2 6" xfId="30"/>
    <cellStyle name="常规 2 6 2" xfId="31"/>
    <cellStyle name="常规 2 7" xfId="32"/>
    <cellStyle name="常规 2 8" xfId="33"/>
    <cellStyle name="常规 2 9" xfId="35"/>
    <cellStyle name="常规 3" xfId="36"/>
    <cellStyle name="常规 3 2" xfId="38"/>
    <cellStyle name="常规 3 2 2" xfId="39"/>
    <cellStyle name="常规 3 3" xfId="40"/>
    <cellStyle name="常规 3 4" xfId="41"/>
    <cellStyle name="常规 4" xfId="42"/>
    <cellStyle name="常规 4 2" xfId="43"/>
    <cellStyle name="常规 4 2 2" xfId="44"/>
    <cellStyle name="常规 4 2 3" xfId="45"/>
    <cellStyle name="常规 4 3" xfId="46"/>
    <cellStyle name="常规 46" xfId="6"/>
    <cellStyle name="常规 5" xfId="47"/>
    <cellStyle name="常规 6" xfId="4"/>
    <cellStyle name="常规 6 2" xfId="48"/>
    <cellStyle name="常规 7" xfId="50"/>
    <cellStyle name="常规 9" xfId="51"/>
    <cellStyle name="常规_2007人代会数据 2" xfId="37"/>
    <cellStyle name="好 2" xfId="52"/>
    <cellStyle name="汇总 2" xfId="53"/>
    <cellStyle name="计算 2" xfId="1"/>
    <cellStyle name="检查单元格 2" xfId="54"/>
    <cellStyle name="解释性文本 2" xfId="55"/>
    <cellStyle name="警告文本 2" xfId="56"/>
    <cellStyle name="链接单元格 2" xfId="57"/>
    <cellStyle name="千位分隔" xfId="2" builtinId="3"/>
    <cellStyle name="千位分隔 2" xfId="58"/>
    <cellStyle name="千位分隔 2 2" xfId="59"/>
    <cellStyle name="千位分隔 2 3" xfId="60"/>
    <cellStyle name="千位分隔 2 3 2 2 2" xfId="61"/>
    <cellStyle name="千位分隔 2 3 2 2 2 2" xfId="62"/>
    <cellStyle name="千位分隔 2 3 2 2 2 3" xfId="63"/>
    <cellStyle name="千位分隔 2 4 2" xfId="64"/>
    <cellStyle name="千位分隔[0] 2" xfId="12"/>
    <cellStyle name="千位分隔[0] 3" xfId="13"/>
    <cellStyle name="千位分隔[0] 3 2" xfId="29"/>
    <cellStyle name="千位分隔[0] 4" xfId="14"/>
    <cellStyle name="千位分隔[0] 5" xfId="16"/>
    <cellStyle name="千位分隔[0] 6" xfId="65"/>
    <cellStyle name="千位分隔[0] 6 2" xfId="66"/>
    <cellStyle name="千位分隔[0] 7" xfId="67"/>
    <cellStyle name="适中 2" xfId="18"/>
    <cellStyle name="输出 2" xfId="10"/>
    <cellStyle name="输入 2" xfId="34"/>
    <cellStyle name="样式 1" xfId="68"/>
    <cellStyle name="注释 2" xfId="49"/>
  </cellStyles>
  <dxfs count="0"/>
  <tableStyles count="0" defaultTableStyle="TableStyleMedium9" defaultPivotStyle="PivotStyleLight16"/>
  <colors>
    <mruColors>
      <color rgb="FF00FF0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tabColor rgb="FF00FF00"/>
  </sheetPr>
  <dimension ref="A1:P50"/>
  <sheetViews>
    <sheetView showZeros="0" topLeftCell="A25" workbookViewId="0">
      <selection activeCell="M30" sqref="M30"/>
    </sheetView>
  </sheetViews>
  <sheetFormatPr defaultColWidth="9" defaultRowHeight="21.95" customHeight="1"/>
  <cols>
    <col min="1" max="1" width="29.125" style="337" customWidth="1"/>
    <col min="2" max="3" width="10.375" style="337" customWidth="1"/>
    <col min="4" max="4" width="11.875" style="337" customWidth="1"/>
    <col min="5" max="5" width="10.375" style="337" customWidth="1"/>
    <col min="6" max="6" width="9.25" style="349" customWidth="1"/>
    <col min="7" max="7" width="10.375" style="349" customWidth="1"/>
    <col min="8" max="8" width="31.125" style="337" customWidth="1"/>
    <col min="9" max="9" width="10.875" style="337" customWidth="1"/>
    <col min="10" max="11" width="9.125" style="337" customWidth="1"/>
    <col min="12" max="12" width="9.625" style="337" customWidth="1"/>
    <col min="13" max="13" width="12.125" style="337" customWidth="1"/>
    <col min="14" max="14" width="8.125" style="349" customWidth="1"/>
    <col min="15" max="15" width="11.75" style="349" customWidth="1"/>
    <col min="16" max="245" width="9" style="337"/>
    <col min="246" max="246" width="4.875" style="337" customWidth="1"/>
    <col min="247" max="247" width="30.625" style="337" customWidth="1"/>
    <col min="248" max="248" width="17" style="337" customWidth="1"/>
    <col min="249" max="249" width="13.5" style="337" customWidth="1"/>
    <col min="250" max="250" width="32.125" style="337" customWidth="1"/>
    <col min="251" max="251" width="15.5" style="337" customWidth="1"/>
    <col min="252" max="252" width="12.25" style="337" customWidth="1"/>
    <col min="253" max="501" width="9" style="337"/>
    <col min="502" max="502" width="4.875" style="337" customWidth="1"/>
    <col min="503" max="503" width="30.625" style="337" customWidth="1"/>
    <col min="504" max="504" width="17" style="337" customWidth="1"/>
    <col min="505" max="505" width="13.5" style="337" customWidth="1"/>
    <col min="506" max="506" width="32.125" style="337" customWidth="1"/>
    <col min="507" max="507" width="15.5" style="337" customWidth="1"/>
    <col min="508" max="508" width="12.25" style="337" customWidth="1"/>
    <col min="509" max="757" width="9" style="337"/>
    <col min="758" max="758" width="4.875" style="337" customWidth="1"/>
    <col min="759" max="759" width="30.625" style="337" customWidth="1"/>
    <col min="760" max="760" width="17" style="337" customWidth="1"/>
    <col min="761" max="761" width="13.5" style="337" customWidth="1"/>
    <col min="762" max="762" width="32.125" style="337" customWidth="1"/>
    <col min="763" max="763" width="15.5" style="337" customWidth="1"/>
    <col min="764" max="764" width="12.25" style="337" customWidth="1"/>
    <col min="765" max="1013" width="9" style="337"/>
    <col min="1014" max="1014" width="4.875" style="337" customWidth="1"/>
    <col min="1015" max="1015" width="30.625" style="337" customWidth="1"/>
    <col min="1016" max="1016" width="17" style="337" customWidth="1"/>
    <col min="1017" max="1017" width="13.5" style="337" customWidth="1"/>
    <col min="1018" max="1018" width="32.125" style="337" customWidth="1"/>
    <col min="1019" max="1019" width="15.5" style="337" customWidth="1"/>
    <col min="1020" max="1020" width="12.25" style="337" customWidth="1"/>
    <col min="1021" max="1269" width="9" style="337"/>
    <col min="1270" max="1270" width="4.875" style="337" customWidth="1"/>
    <col min="1271" max="1271" width="30.625" style="337" customWidth="1"/>
    <col min="1272" max="1272" width="17" style="337" customWidth="1"/>
    <col min="1273" max="1273" width="13.5" style="337" customWidth="1"/>
    <col min="1274" max="1274" width="32.125" style="337" customWidth="1"/>
    <col min="1275" max="1275" width="15.5" style="337" customWidth="1"/>
    <col min="1276" max="1276" width="12.25" style="337" customWidth="1"/>
    <col min="1277" max="1525" width="9" style="337"/>
    <col min="1526" max="1526" width="4.875" style="337" customWidth="1"/>
    <col min="1527" max="1527" width="30.625" style="337" customWidth="1"/>
    <col min="1528" max="1528" width="17" style="337" customWidth="1"/>
    <col min="1529" max="1529" width="13.5" style="337" customWidth="1"/>
    <col min="1530" max="1530" width="32.125" style="337" customWidth="1"/>
    <col min="1531" max="1531" width="15.5" style="337" customWidth="1"/>
    <col min="1532" max="1532" width="12.25" style="337" customWidth="1"/>
    <col min="1533" max="1781" width="9" style="337"/>
    <col min="1782" max="1782" width="4.875" style="337" customWidth="1"/>
    <col min="1783" max="1783" width="30.625" style="337" customWidth="1"/>
    <col min="1784" max="1784" width="17" style="337" customWidth="1"/>
    <col min="1785" max="1785" width="13.5" style="337" customWidth="1"/>
    <col min="1786" max="1786" width="32.125" style="337" customWidth="1"/>
    <col min="1787" max="1787" width="15.5" style="337" customWidth="1"/>
    <col min="1788" max="1788" width="12.25" style="337" customWidth="1"/>
    <col min="1789" max="2037" width="9" style="337"/>
    <col min="2038" max="2038" width="4.875" style="337" customWidth="1"/>
    <col min="2039" max="2039" width="30.625" style="337" customWidth="1"/>
    <col min="2040" max="2040" width="17" style="337" customWidth="1"/>
    <col min="2041" max="2041" width="13.5" style="337" customWidth="1"/>
    <col min="2042" max="2042" width="32.125" style="337" customWidth="1"/>
    <col min="2043" max="2043" width="15.5" style="337" customWidth="1"/>
    <col min="2044" max="2044" width="12.25" style="337" customWidth="1"/>
    <col min="2045" max="2293" width="9" style="337"/>
    <col min="2294" max="2294" width="4.875" style="337" customWidth="1"/>
    <col min="2295" max="2295" width="30.625" style="337" customWidth="1"/>
    <col min="2296" max="2296" width="17" style="337" customWidth="1"/>
    <col min="2297" max="2297" width="13.5" style="337" customWidth="1"/>
    <col min="2298" max="2298" width="32.125" style="337" customWidth="1"/>
    <col min="2299" max="2299" width="15.5" style="337" customWidth="1"/>
    <col min="2300" max="2300" width="12.25" style="337" customWidth="1"/>
    <col min="2301" max="2549" width="9" style="337"/>
    <col min="2550" max="2550" width="4.875" style="337" customWidth="1"/>
    <col min="2551" max="2551" width="30.625" style="337" customWidth="1"/>
    <col min="2552" max="2552" width="17" style="337" customWidth="1"/>
    <col min="2553" max="2553" width="13.5" style="337" customWidth="1"/>
    <col min="2554" max="2554" width="32.125" style="337" customWidth="1"/>
    <col min="2555" max="2555" width="15.5" style="337" customWidth="1"/>
    <col min="2556" max="2556" width="12.25" style="337" customWidth="1"/>
    <col min="2557" max="2805" width="9" style="337"/>
    <col min="2806" max="2806" width="4.875" style="337" customWidth="1"/>
    <col min="2807" max="2807" width="30.625" style="337" customWidth="1"/>
    <col min="2808" max="2808" width="17" style="337" customWidth="1"/>
    <col min="2809" max="2809" width="13.5" style="337" customWidth="1"/>
    <col min="2810" max="2810" width="32.125" style="337" customWidth="1"/>
    <col min="2811" max="2811" width="15.5" style="337" customWidth="1"/>
    <col min="2812" max="2812" width="12.25" style="337" customWidth="1"/>
    <col min="2813" max="3061" width="9" style="337"/>
    <col min="3062" max="3062" width="4.875" style="337" customWidth="1"/>
    <col min="3063" max="3063" width="30.625" style="337" customWidth="1"/>
    <col min="3064" max="3064" width="17" style="337" customWidth="1"/>
    <col min="3065" max="3065" width="13.5" style="337" customWidth="1"/>
    <col min="3066" max="3066" width="32.125" style="337" customWidth="1"/>
    <col min="3067" max="3067" width="15.5" style="337" customWidth="1"/>
    <col min="3068" max="3068" width="12.25" style="337" customWidth="1"/>
    <col min="3069" max="3317" width="9" style="337"/>
    <col min="3318" max="3318" width="4.875" style="337" customWidth="1"/>
    <col min="3319" max="3319" width="30.625" style="337" customWidth="1"/>
    <col min="3320" max="3320" width="17" style="337" customWidth="1"/>
    <col min="3321" max="3321" width="13.5" style="337" customWidth="1"/>
    <col min="3322" max="3322" width="32.125" style="337" customWidth="1"/>
    <col min="3323" max="3323" width="15.5" style="337" customWidth="1"/>
    <col min="3324" max="3324" width="12.25" style="337" customWidth="1"/>
    <col min="3325" max="3573" width="9" style="337"/>
    <col min="3574" max="3574" width="4.875" style="337" customWidth="1"/>
    <col min="3575" max="3575" width="30.625" style="337" customWidth="1"/>
    <col min="3576" max="3576" width="17" style="337" customWidth="1"/>
    <col min="3577" max="3577" width="13.5" style="337" customWidth="1"/>
    <col min="3578" max="3578" width="32.125" style="337" customWidth="1"/>
    <col min="3579" max="3579" width="15.5" style="337" customWidth="1"/>
    <col min="3580" max="3580" width="12.25" style="337" customWidth="1"/>
    <col min="3581" max="3829" width="9" style="337"/>
    <col min="3830" max="3830" width="4.875" style="337" customWidth="1"/>
    <col min="3831" max="3831" width="30.625" style="337" customWidth="1"/>
    <col min="3832" max="3832" width="17" style="337" customWidth="1"/>
    <col min="3833" max="3833" width="13.5" style="337" customWidth="1"/>
    <col min="3834" max="3834" width="32.125" style="337" customWidth="1"/>
    <col min="3835" max="3835" width="15.5" style="337" customWidth="1"/>
    <col min="3836" max="3836" width="12.25" style="337" customWidth="1"/>
    <col min="3837" max="4085" width="9" style="337"/>
    <col min="4086" max="4086" width="4.875" style="337" customWidth="1"/>
    <col min="4087" max="4087" width="30.625" style="337" customWidth="1"/>
    <col min="4088" max="4088" width="17" style="337" customWidth="1"/>
    <col min="4089" max="4089" width="13.5" style="337" customWidth="1"/>
    <col min="4090" max="4090" width="32.125" style="337" customWidth="1"/>
    <col min="4091" max="4091" width="15.5" style="337" customWidth="1"/>
    <col min="4092" max="4092" width="12.25" style="337" customWidth="1"/>
    <col min="4093" max="4341" width="9" style="337"/>
    <col min="4342" max="4342" width="4.875" style="337" customWidth="1"/>
    <col min="4343" max="4343" width="30.625" style="337" customWidth="1"/>
    <col min="4344" max="4344" width="17" style="337" customWidth="1"/>
    <col min="4345" max="4345" width="13.5" style="337" customWidth="1"/>
    <col min="4346" max="4346" width="32.125" style="337" customWidth="1"/>
    <col min="4347" max="4347" width="15.5" style="337" customWidth="1"/>
    <col min="4348" max="4348" width="12.25" style="337" customWidth="1"/>
    <col min="4349" max="4597" width="9" style="337"/>
    <col min="4598" max="4598" width="4.875" style="337" customWidth="1"/>
    <col min="4599" max="4599" width="30.625" style="337" customWidth="1"/>
    <col min="4600" max="4600" width="17" style="337" customWidth="1"/>
    <col min="4601" max="4601" width="13.5" style="337" customWidth="1"/>
    <col min="4602" max="4602" width="32.125" style="337" customWidth="1"/>
    <col min="4603" max="4603" width="15.5" style="337" customWidth="1"/>
    <col min="4604" max="4604" width="12.25" style="337" customWidth="1"/>
    <col min="4605" max="4853" width="9" style="337"/>
    <col min="4854" max="4854" width="4.875" style="337" customWidth="1"/>
    <col min="4855" max="4855" width="30.625" style="337" customWidth="1"/>
    <col min="4856" max="4856" width="17" style="337" customWidth="1"/>
    <col min="4857" max="4857" width="13.5" style="337" customWidth="1"/>
    <col min="4858" max="4858" width="32.125" style="337" customWidth="1"/>
    <col min="4859" max="4859" width="15.5" style="337" customWidth="1"/>
    <col min="4860" max="4860" width="12.25" style="337" customWidth="1"/>
    <col min="4861" max="5109" width="9" style="337"/>
    <col min="5110" max="5110" width="4.875" style="337" customWidth="1"/>
    <col min="5111" max="5111" width="30.625" style="337" customWidth="1"/>
    <col min="5112" max="5112" width="17" style="337" customWidth="1"/>
    <col min="5113" max="5113" width="13.5" style="337" customWidth="1"/>
    <col min="5114" max="5114" width="32.125" style="337" customWidth="1"/>
    <col min="5115" max="5115" width="15.5" style="337" customWidth="1"/>
    <col min="5116" max="5116" width="12.25" style="337" customWidth="1"/>
    <col min="5117" max="5365" width="9" style="337"/>
    <col min="5366" max="5366" width="4.875" style="337" customWidth="1"/>
    <col min="5367" max="5367" width="30.625" style="337" customWidth="1"/>
    <col min="5368" max="5368" width="17" style="337" customWidth="1"/>
    <col min="5369" max="5369" width="13.5" style="337" customWidth="1"/>
    <col min="5370" max="5370" width="32.125" style="337" customWidth="1"/>
    <col min="5371" max="5371" width="15.5" style="337" customWidth="1"/>
    <col min="5372" max="5372" width="12.25" style="337" customWidth="1"/>
    <col min="5373" max="5621" width="9" style="337"/>
    <col min="5622" max="5622" width="4.875" style="337" customWidth="1"/>
    <col min="5623" max="5623" width="30.625" style="337" customWidth="1"/>
    <col min="5624" max="5624" width="17" style="337" customWidth="1"/>
    <col min="5625" max="5625" width="13.5" style="337" customWidth="1"/>
    <col min="5626" max="5626" width="32.125" style="337" customWidth="1"/>
    <col min="5627" max="5627" width="15.5" style="337" customWidth="1"/>
    <col min="5628" max="5628" width="12.25" style="337" customWidth="1"/>
    <col min="5629" max="5877" width="9" style="337"/>
    <col min="5878" max="5878" width="4.875" style="337" customWidth="1"/>
    <col min="5879" max="5879" width="30.625" style="337" customWidth="1"/>
    <col min="5880" max="5880" width="17" style="337" customWidth="1"/>
    <col min="5881" max="5881" width="13.5" style="337" customWidth="1"/>
    <col min="5882" max="5882" width="32.125" style="337" customWidth="1"/>
    <col min="5883" max="5883" width="15.5" style="337" customWidth="1"/>
    <col min="5884" max="5884" width="12.25" style="337" customWidth="1"/>
    <col min="5885" max="6133" width="9" style="337"/>
    <col min="6134" max="6134" width="4.875" style="337" customWidth="1"/>
    <col min="6135" max="6135" width="30.625" style="337" customWidth="1"/>
    <col min="6136" max="6136" width="17" style="337" customWidth="1"/>
    <col min="6137" max="6137" width="13.5" style="337" customWidth="1"/>
    <col min="6138" max="6138" width="32.125" style="337" customWidth="1"/>
    <col min="6139" max="6139" width="15.5" style="337" customWidth="1"/>
    <col min="6140" max="6140" width="12.25" style="337" customWidth="1"/>
    <col min="6141" max="6389" width="9" style="337"/>
    <col min="6390" max="6390" width="4.875" style="337" customWidth="1"/>
    <col min="6391" max="6391" width="30.625" style="337" customWidth="1"/>
    <col min="6392" max="6392" width="17" style="337" customWidth="1"/>
    <col min="6393" max="6393" width="13.5" style="337" customWidth="1"/>
    <col min="6394" max="6394" width="32.125" style="337" customWidth="1"/>
    <col min="6395" max="6395" width="15.5" style="337" customWidth="1"/>
    <col min="6396" max="6396" width="12.25" style="337" customWidth="1"/>
    <col min="6397" max="6645" width="9" style="337"/>
    <col min="6646" max="6646" width="4.875" style="337" customWidth="1"/>
    <col min="6647" max="6647" width="30.625" style="337" customWidth="1"/>
    <col min="6648" max="6648" width="17" style="337" customWidth="1"/>
    <col min="6649" max="6649" width="13.5" style="337" customWidth="1"/>
    <col min="6650" max="6650" width="32.125" style="337" customWidth="1"/>
    <col min="6651" max="6651" width="15.5" style="337" customWidth="1"/>
    <col min="6652" max="6652" width="12.25" style="337" customWidth="1"/>
    <col min="6653" max="6901" width="9" style="337"/>
    <col min="6902" max="6902" width="4.875" style="337" customWidth="1"/>
    <col min="6903" max="6903" width="30.625" style="337" customWidth="1"/>
    <col min="6904" max="6904" width="17" style="337" customWidth="1"/>
    <col min="6905" max="6905" width="13.5" style="337" customWidth="1"/>
    <col min="6906" max="6906" width="32.125" style="337" customWidth="1"/>
    <col min="6907" max="6907" width="15.5" style="337" customWidth="1"/>
    <col min="6908" max="6908" width="12.25" style="337" customWidth="1"/>
    <col min="6909" max="7157" width="9" style="337"/>
    <col min="7158" max="7158" width="4.875" style="337" customWidth="1"/>
    <col min="7159" max="7159" width="30.625" style="337" customWidth="1"/>
    <col min="7160" max="7160" width="17" style="337" customWidth="1"/>
    <col min="7161" max="7161" width="13.5" style="337" customWidth="1"/>
    <col min="7162" max="7162" width="32.125" style="337" customWidth="1"/>
    <col min="7163" max="7163" width="15.5" style="337" customWidth="1"/>
    <col min="7164" max="7164" width="12.25" style="337" customWidth="1"/>
    <col min="7165" max="7413" width="9" style="337"/>
    <col min="7414" max="7414" width="4.875" style="337" customWidth="1"/>
    <col min="7415" max="7415" width="30.625" style="337" customWidth="1"/>
    <col min="7416" max="7416" width="17" style="337" customWidth="1"/>
    <col min="7417" max="7417" width="13.5" style="337" customWidth="1"/>
    <col min="7418" max="7418" width="32.125" style="337" customWidth="1"/>
    <col min="7419" max="7419" width="15.5" style="337" customWidth="1"/>
    <col min="7420" max="7420" width="12.25" style="337" customWidth="1"/>
    <col min="7421" max="7669" width="9" style="337"/>
    <col min="7670" max="7670" width="4.875" style="337" customWidth="1"/>
    <col min="7671" max="7671" width="30.625" style="337" customWidth="1"/>
    <col min="7672" max="7672" width="17" style="337" customWidth="1"/>
    <col min="7673" max="7673" width="13.5" style="337" customWidth="1"/>
    <col min="7674" max="7674" width="32.125" style="337" customWidth="1"/>
    <col min="7675" max="7675" width="15.5" style="337" customWidth="1"/>
    <col min="7676" max="7676" width="12.25" style="337" customWidth="1"/>
    <col min="7677" max="7925" width="9" style="337"/>
    <col min="7926" max="7926" width="4.875" style="337" customWidth="1"/>
    <col min="7927" max="7927" width="30.625" style="337" customWidth="1"/>
    <col min="7928" max="7928" width="17" style="337" customWidth="1"/>
    <col min="7929" max="7929" width="13.5" style="337" customWidth="1"/>
    <col min="7930" max="7930" width="32.125" style="337" customWidth="1"/>
    <col min="7931" max="7931" width="15.5" style="337" customWidth="1"/>
    <col min="7932" max="7932" width="12.25" style="337" customWidth="1"/>
    <col min="7933" max="8181" width="9" style="337"/>
    <col min="8182" max="8182" width="4.875" style="337" customWidth="1"/>
    <col min="8183" max="8183" width="30.625" style="337" customWidth="1"/>
    <col min="8184" max="8184" width="17" style="337" customWidth="1"/>
    <col min="8185" max="8185" width="13.5" style="337" customWidth="1"/>
    <col min="8186" max="8186" width="32.125" style="337" customWidth="1"/>
    <col min="8187" max="8187" width="15.5" style="337" customWidth="1"/>
    <col min="8188" max="8188" width="12.25" style="337" customWidth="1"/>
    <col min="8189" max="8437" width="9" style="337"/>
    <col min="8438" max="8438" width="4.875" style="337" customWidth="1"/>
    <col min="8439" max="8439" width="30.625" style="337" customWidth="1"/>
    <col min="8440" max="8440" width="17" style="337" customWidth="1"/>
    <col min="8441" max="8441" width="13.5" style="337" customWidth="1"/>
    <col min="8442" max="8442" width="32.125" style="337" customWidth="1"/>
    <col min="8443" max="8443" width="15.5" style="337" customWidth="1"/>
    <col min="8444" max="8444" width="12.25" style="337" customWidth="1"/>
    <col min="8445" max="8693" width="9" style="337"/>
    <col min="8694" max="8694" width="4.875" style="337" customWidth="1"/>
    <col min="8695" max="8695" width="30.625" style="337" customWidth="1"/>
    <col min="8696" max="8696" width="17" style="337" customWidth="1"/>
    <col min="8697" max="8697" width="13.5" style="337" customWidth="1"/>
    <col min="8698" max="8698" width="32.125" style="337" customWidth="1"/>
    <col min="8699" max="8699" width="15.5" style="337" customWidth="1"/>
    <col min="8700" max="8700" width="12.25" style="337" customWidth="1"/>
    <col min="8701" max="8949" width="9" style="337"/>
    <col min="8950" max="8950" width="4.875" style="337" customWidth="1"/>
    <col min="8951" max="8951" width="30.625" style="337" customWidth="1"/>
    <col min="8952" max="8952" width="17" style="337" customWidth="1"/>
    <col min="8953" max="8953" width="13.5" style="337" customWidth="1"/>
    <col min="8954" max="8954" width="32.125" style="337" customWidth="1"/>
    <col min="8955" max="8955" width="15.5" style="337" customWidth="1"/>
    <col min="8956" max="8956" width="12.25" style="337" customWidth="1"/>
    <col min="8957" max="9205" width="9" style="337"/>
    <col min="9206" max="9206" width="4.875" style="337" customWidth="1"/>
    <col min="9207" max="9207" width="30.625" style="337" customWidth="1"/>
    <col min="9208" max="9208" width="17" style="337" customWidth="1"/>
    <col min="9209" max="9209" width="13.5" style="337" customWidth="1"/>
    <col min="9210" max="9210" width="32.125" style="337" customWidth="1"/>
    <col min="9211" max="9211" width="15.5" style="337" customWidth="1"/>
    <col min="9212" max="9212" width="12.25" style="337" customWidth="1"/>
    <col min="9213" max="9461" width="9" style="337"/>
    <col min="9462" max="9462" width="4.875" style="337" customWidth="1"/>
    <col min="9463" max="9463" width="30.625" style="337" customWidth="1"/>
    <col min="9464" max="9464" width="17" style="337" customWidth="1"/>
    <col min="9465" max="9465" width="13.5" style="337" customWidth="1"/>
    <col min="9466" max="9466" width="32.125" style="337" customWidth="1"/>
    <col min="9467" max="9467" width="15.5" style="337" customWidth="1"/>
    <col min="9468" max="9468" width="12.25" style="337" customWidth="1"/>
    <col min="9469" max="9717" width="9" style="337"/>
    <col min="9718" max="9718" width="4.875" style="337" customWidth="1"/>
    <col min="9719" max="9719" width="30.625" style="337" customWidth="1"/>
    <col min="9720" max="9720" width="17" style="337" customWidth="1"/>
    <col min="9721" max="9721" width="13.5" style="337" customWidth="1"/>
    <col min="9722" max="9722" width="32.125" style="337" customWidth="1"/>
    <col min="9723" max="9723" width="15.5" style="337" customWidth="1"/>
    <col min="9724" max="9724" width="12.25" style="337" customWidth="1"/>
    <col min="9725" max="9973" width="9" style="337"/>
    <col min="9974" max="9974" width="4.875" style="337" customWidth="1"/>
    <col min="9975" max="9975" width="30.625" style="337" customWidth="1"/>
    <col min="9976" max="9976" width="17" style="337" customWidth="1"/>
    <col min="9977" max="9977" width="13.5" style="337" customWidth="1"/>
    <col min="9978" max="9978" width="32.125" style="337" customWidth="1"/>
    <col min="9979" max="9979" width="15.5" style="337" customWidth="1"/>
    <col min="9980" max="9980" width="12.25" style="337" customWidth="1"/>
    <col min="9981" max="10229" width="9" style="337"/>
    <col min="10230" max="10230" width="4.875" style="337" customWidth="1"/>
    <col min="10231" max="10231" width="30.625" style="337" customWidth="1"/>
    <col min="10232" max="10232" width="17" style="337" customWidth="1"/>
    <col min="10233" max="10233" width="13.5" style="337" customWidth="1"/>
    <col min="10234" max="10234" width="32.125" style="337" customWidth="1"/>
    <col min="10235" max="10235" width="15.5" style="337" customWidth="1"/>
    <col min="10236" max="10236" width="12.25" style="337" customWidth="1"/>
    <col min="10237" max="10485" width="9" style="337"/>
    <col min="10486" max="10486" width="4.875" style="337" customWidth="1"/>
    <col min="10487" max="10487" width="30.625" style="337" customWidth="1"/>
    <col min="10488" max="10488" width="17" style="337" customWidth="1"/>
    <col min="10489" max="10489" width="13.5" style="337" customWidth="1"/>
    <col min="10490" max="10490" width="32.125" style="337" customWidth="1"/>
    <col min="10491" max="10491" width="15.5" style="337" customWidth="1"/>
    <col min="10492" max="10492" width="12.25" style="337" customWidth="1"/>
    <col min="10493" max="10741" width="9" style="337"/>
    <col min="10742" max="10742" width="4.875" style="337" customWidth="1"/>
    <col min="10743" max="10743" width="30.625" style="337" customWidth="1"/>
    <col min="10744" max="10744" width="17" style="337" customWidth="1"/>
    <col min="10745" max="10745" width="13.5" style="337" customWidth="1"/>
    <col min="10746" max="10746" width="32.125" style="337" customWidth="1"/>
    <col min="10747" max="10747" width="15.5" style="337" customWidth="1"/>
    <col min="10748" max="10748" width="12.25" style="337" customWidth="1"/>
    <col min="10749" max="10997" width="9" style="337"/>
    <col min="10998" max="10998" width="4.875" style="337" customWidth="1"/>
    <col min="10999" max="10999" width="30.625" style="337" customWidth="1"/>
    <col min="11000" max="11000" width="17" style="337" customWidth="1"/>
    <col min="11001" max="11001" width="13.5" style="337" customWidth="1"/>
    <col min="11002" max="11002" width="32.125" style="337" customWidth="1"/>
    <col min="11003" max="11003" width="15.5" style="337" customWidth="1"/>
    <col min="11004" max="11004" width="12.25" style="337" customWidth="1"/>
    <col min="11005" max="11253" width="9" style="337"/>
    <col min="11254" max="11254" width="4.875" style="337" customWidth="1"/>
    <col min="11255" max="11255" width="30.625" style="337" customWidth="1"/>
    <col min="11256" max="11256" width="17" style="337" customWidth="1"/>
    <col min="11257" max="11257" width="13.5" style="337" customWidth="1"/>
    <col min="11258" max="11258" width="32.125" style="337" customWidth="1"/>
    <col min="11259" max="11259" width="15.5" style="337" customWidth="1"/>
    <col min="11260" max="11260" width="12.25" style="337" customWidth="1"/>
    <col min="11261" max="11509" width="9" style="337"/>
    <col min="11510" max="11510" width="4.875" style="337" customWidth="1"/>
    <col min="11511" max="11511" width="30.625" style="337" customWidth="1"/>
    <col min="11512" max="11512" width="17" style="337" customWidth="1"/>
    <col min="11513" max="11513" width="13.5" style="337" customWidth="1"/>
    <col min="11514" max="11514" width="32.125" style="337" customWidth="1"/>
    <col min="11515" max="11515" width="15.5" style="337" customWidth="1"/>
    <col min="11516" max="11516" width="12.25" style="337" customWidth="1"/>
    <col min="11517" max="11765" width="9" style="337"/>
    <col min="11766" max="11766" width="4.875" style="337" customWidth="1"/>
    <col min="11767" max="11767" width="30.625" style="337" customWidth="1"/>
    <col min="11768" max="11768" width="17" style="337" customWidth="1"/>
    <col min="11769" max="11769" width="13.5" style="337" customWidth="1"/>
    <col min="11770" max="11770" width="32.125" style="337" customWidth="1"/>
    <col min="11771" max="11771" width="15.5" style="337" customWidth="1"/>
    <col min="11772" max="11772" width="12.25" style="337" customWidth="1"/>
    <col min="11773" max="12021" width="9" style="337"/>
    <col min="12022" max="12022" width="4.875" style="337" customWidth="1"/>
    <col min="12023" max="12023" width="30.625" style="337" customWidth="1"/>
    <col min="12024" max="12024" width="17" style="337" customWidth="1"/>
    <col min="12025" max="12025" width="13.5" style="337" customWidth="1"/>
    <col min="12026" max="12026" width="32.125" style="337" customWidth="1"/>
    <col min="12027" max="12027" width="15.5" style="337" customWidth="1"/>
    <col min="12028" max="12028" width="12.25" style="337" customWidth="1"/>
    <col min="12029" max="12277" width="9" style="337"/>
    <col min="12278" max="12278" width="4.875" style="337" customWidth="1"/>
    <col min="12279" max="12279" width="30.625" style="337" customWidth="1"/>
    <col min="12280" max="12280" width="17" style="337" customWidth="1"/>
    <col min="12281" max="12281" width="13.5" style="337" customWidth="1"/>
    <col min="12282" max="12282" width="32.125" style="337" customWidth="1"/>
    <col min="12283" max="12283" width="15.5" style="337" customWidth="1"/>
    <col min="12284" max="12284" width="12.25" style="337" customWidth="1"/>
    <col min="12285" max="12533" width="9" style="337"/>
    <col min="12534" max="12534" width="4.875" style="337" customWidth="1"/>
    <col min="12535" max="12535" width="30.625" style="337" customWidth="1"/>
    <col min="12536" max="12536" width="17" style="337" customWidth="1"/>
    <col min="12537" max="12537" width="13.5" style="337" customWidth="1"/>
    <col min="12538" max="12538" width="32.125" style="337" customWidth="1"/>
    <col min="12539" max="12539" width="15.5" style="337" customWidth="1"/>
    <col min="12540" max="12540" width="12.25" style="337" customWidth="1"/>
    <col min="12541" max="12789" width="9" style="337"/>
    <col min="12790" max="12790" width="4.875" style="337" customWidth="1"/>
    <col min="12791" max="12791" width="30.625" style="337" customWidth="1"/>
    <col min="12792" max="12792" width="17" style="337" customWidth="1"/>
    <col min="12793" max="12793" width="13.5" style="337" customWidth="1"/>
    <col min="12794" max="12794" width="32.125" style="337" customWidth="1"/>
    <col min="12795" max="12795" width="15.5" style="337" customWidth="1"/>
    <col min="12796" max="12796" width="12.25" style="337" customWidth="1"/>
    <col min="12797" max="13045" width="9" style="337"/>
    <col min="13046" max="13046" width="4.875" style="337" customWidth="1"/>
    <col min="13047" max="13047" width="30.625" style="337" customWidth="1"/>
    <col min="13048" max="13048" width="17" style="337" customWidth="1"/>
    <col min="13049" max="13049" width="13.5" style="337" customWidth="1"/>
    <col min="13050" max="13050" width="32.125" style="337" customWidth="1"/>
    <col min="13051" max="13051" width="15.5" style="337" customWidth="1"/>
    <col min="13052" max="13052" width="12.25" style="337" customWidth="1"/>
    <col min="13053" max="13301" width="9" style="337"/>
    <col min="13302" max="13302" width="4.875" style="337" customWidth="1"/>
    <col min="13303" max="13303" width="30.625" style="337" customWidth="1"/>
    <col min="13304" max="13304" width="17" style="337" customWidth="1"/>
    <col min="13305" max="13305" width="13.5" style="337" customWidth="1"/>
    <col min="13306" max="13306" width="32.125" style="337" customWidth="1"/>
    <col min="13307" max="13307" width="15.5" style="337" customWidth="1"/>
    <col min="13308" max="13308" width="12.25" style="337" customWidth="1"/>
    <col min="13309" max="13557" width="9" style="337"/>
    <col min="13558" max="13558" width="4.875" style="337" customWidth="1"/>
    <col min="13559" max="13559" width="30.625" style="337" customWidth="1"/>
    <col min="13560" max="13560" width="17" style="337" customWidth="1"/>
    <col min="13561" max="13561" width="13.5" style="337" customWidth="1"/>
    <col min="13562" max="13562" width="32.125" style="337" customWidth="1"/>
    <col min="13563" max="13563" width="15.5" style="337" customWidth="1"/>
    <col min="13564" max="13564" width="12.25" style="337" customWidth="1"/>
    <col min="13565" max="13813" width="9" style="337"/>
    <col min="13814" max="13814" width="4.875" style="337" customWidth="1"/>
    <col min="13815" max="13815" width="30.625" style="337" customWidth="1"/>
    <col min="13816" max="13816" width="17" style="337" customWidth="1"/>
    <col min="13817" max="13817" width="13.5" style="337" customWidth="1"/>
    <col min="13818" max="13818" width="32.125" style="337" customWidth="1"/>
    <col min="13819" max="13819" width="15.5" style="337" customWidth="1"/>
    <col min="13820" max="13820" width="12.25" style="337" customWidth="1"/>
    <col min="13821" max="14069" width="9" style="337"/>
    <col min="14070" max="14070" width="4.875" style="337" customWidth="1"/>
    <col min="14071" max="14071" width="30.625" style="337" customWidth="1"/>
    <col min="14072" max="14072" width="17" style="337" customWidth="1"/>
    <col min="14073" max="14073" width="13.5" style="337" customWidth="1"/>
    <col min="14074" max="14074" width="32.125" style="337" customWidth="1"/>
    <col min="14075" max="14075" width="15.5" style="337" customWidth="1"/>
    <col min="14076" max="14076" width="12.25" style="337" customWidth="1"/>
    <col min="14077" max="14325" width="9" style="337"/>
    <col min="14326" max="14326" width="4.875" style="337" customWidth="1"/>
    <col min="14327" max="14327" width="30.625" style="337" customWidth="1"/>
    <col min="14328" max="14328" width="17" style="337" customWidth="1"/>
    <col min="14329" max="14329" width="13.5" style="337" customWidth="1"/>
    <col min="14330" max="14330" width="32.125" style="337" customWidth="1"/>
    <col min="14331" max="14331" width="15.5" style="337" customWidth="1"/>
    <col min="14332" max="14332" width="12.25" style="337" customWidth="1"/>
    <col min="14333" max="14581" width="9" style="337"/>
    <col min="14582" max="14582" width="4.875" style="337" customWidth="1"/>
    <col min="14583" max="14583" width="30.625" style="337" customWidth="1"/>
    <col min="14584" max="14584" width="17" style="337" customWidth="1"/>
    <col min="14585" max="14585" width="13.5" style="337" customWidth="1"/>
    <col min="14586" max="14586" width="32.125" style="337" customWidth="1"/>
    <col min="14587" max="14587" width="15.5" style="337" customWidth="1"/>
    <col min="14588" max="14588" width="12.25" style="337" customWidth="1"/>
    <col min="14589" max="14837" width="9" style="337"/>
    <col min="14838" max="14838" width="4.875" style="337" customWidth="1"/>
    <col min="14839" max="14839" width="30.625" style="337" customWidth="1"/>
    <col min="14840" max="14840" width="17" style="337" customWidth="1"/>
    <col min="14841" max="14841" width="13.5" style="337" customWidth="1"/>
    <col min="14842" max="14842" width="32.125" style="337" customWidth="1"/>
    <col min="14843" max="14843" width="15.5" style="337" customWidth="1"/>
    <col min="14844" max="14844" width="12.25" style="337" customWidth="1"/>
    <col min="14845" max="15093" width="9" style="337"/>
    <col min="15094" max="15094" width="4.875" style="337" customWidth="1"/>
    <col min="15095" max="15095" width="30.625" style="337" customWidth="1"/>
    <col min="15096" max="15096" width="17" style="337" customWidth="1"/>
    <col min="15097" max="15097" width="13.5" style="337" customWidth="1"/>
    <col min="15098" max="15098" width="32.125" style="337" customWidth="1"/>
    <col min="15099" max="15099" width="15.5" style="337" customWidth="1"/>
    <col min="15100" max="15100" width="12.25" style="337" customWidth="1"/>
    <col min="15101" max="15349" width="9" style="337"/>
    <col min="15350" max="15350" width="4.875" style="337" customWidth="1"/>
    <col min="15351" max="15351" width="30.625" style="337" customWidth="1"/>
    <col min="15352" max="15352" width="17" style="337" customWidth="1"/>
    <col min="15353" max="15353" width="13.5" style="337" customWidth="1"/>
    <col min="15354" max="15354" width="32.125" style="337" customWidth="1"/>
    <col min="15355" max="15355" width="15.5" style="337" customWidth="1"/>
    <col min="15356" max="15356" width="12.25" style="337" customWidth="1"/>
    <col min="15357" max="15605" width="9" style="337"/>
    <col min="15606" max="15606" width="4.875" style="337" customWidth="1"/>
    <col min="15607" max="15607" width="30.625" style="337" customWidth="1"/>
    <col min="15608" max="15608" width="17" style="337" customWidth="1"/>
    <col min="15609" max="15609" width="13.5" style="337" customWidth="1"/>
    <col min="15610" max="15610" width="32.125" style="337" customWidth="1"/>
    <col min="15611" max="15611" width="15.5" style="337" customWidth="1"/>
    <col min="15612" max="15612" width="12.25" style="337" customWidth="1"/>
    <col min="15613" max="15861" width="9" style="337"/>
    <col min="15862" max="15862" width="4.875" style="337" customWidth="1"/>
    <col min="15863" max="15863" width="30.625" style="337" customWidth="1"/>
    <col min="15864" max="15864" width="17" style="337" customWidth="1"/>
    <col min="15865" max="15865" width="13.5" style="337" customWidth="1"/>
    <col min="15866" max="15866" width="32.125" style="337" customWidth="1"/>
    <col min="15867" max="15867" width="15.5" style="337" customWidth="1"/>
    <col min="15868" max="15868" width="12.25" style="337" customWidth="1"/>
    <col min="15869" max="16117" width="9" style="337"/>
    <col min="16118" max="16118" width="4.875" style="337" customWidth="1"/>
    <col min="16119" max="16119" width="30.625" style="337" customWidth="1"/>
    <col min="16120" max="16120" width="17" style="337" customWidth="1"/>
    <col min="16121" max="16121" width="13.5" style="337" customWidth="1"/>
    <col min="16122" max="16122" width="32.125" style="337" customWidth="1"/>
    <col min="16123" max="16123" width="15.5" style="337" customWidth="1"/>
    <col min="16124" max="16124" width="12.25" style="337" customWidth="1"/>
    <col min="16125" max="16384" width="9" style="337"/>
  </cols>
  <sheetData>
    <row r="1" spans="1:16" ht="21" customHeight="1">
      <c r="A1" s="358" t="s">
        <v>0</v>
      </c>
      <c r="B1" s="358"/>
      <c r="C1" s="358"/>
      <c r="D1" s="358"/>
      <c r="E1" s="358"/>
      <c r="F1" s="359"/>
      <c r="G1" s="359"/>
      <c r="H1" s="358"/>
      <c r="I1" s="358"/>
      <c r="J1" s="358"/>
      <c r="K1" s="358"/>
      <c r="L1" s="358"/>
      <c r="M1" s="358"/>
      <c r="N1" s="359"/>
      <c r="O1" s="359"/>
    </row>
    <row r="2" spans="1:16" ht="23.25" customHeight="1">
      <c r="A2" s="360" t="s">
        <v>1</v>
      </c>
      <c r="B2" s="360"/>
      <c r="C2" s="360"/>
      <c r="D2" s="360"/>
      <c r="E2" s="360"/>
      <c r="F2" s="361"/>
      <c r="G2" s="361"/>
      <c r="H2" s="360"/>
      <c r="I2" s="360"/>
      <c r="J2" s="360"/>
      <c r="K2" s="360"/>
      <c r="L2" s="360"/>
      <c r="M2" s="360"/>
      <c r="N2" s="361"/>
      <c r="O2" s="361"/>
    </row>
    <row r="3" spans="1:16" ht="18" customHeight="1">
      <c r="A3" s="339"/>
      <c r="B3" s="339"/>
      <c r="C3" s="339"/>
      <c r="D3" s="339"/>
      <c r="E3" s="339"/>
      <c r="F3" s="350"/>
      <c r="G3" s="350"/>
      <c r="H3" s="339"/>
      <c r="I3" s="339"/>
      <c r="J3" s="339"/>
      <c r="K3" s="339"/>
      <c r="L3" s="339"/>
      <c r="M3" s="339"/>
      <c r="N3" s="350"/>
      <c r="O3" s="355" t="s">
        <v>2</v>
      </c>
    </row>
    <row r="4" spans="1:16" ht="93.75">
      <c r="A4" s="232" t="s">
        <v>3</v>
      </c>
      <c r="B4" s="233" t="s">
        <v>4</v>
      </c>
      <c r="C4" s="233" t="s">
        <v>5</v>
      </c>
      <c r="D4" s="233" t="s">
        <v>6</v>
      </c>
      <c r="E4" s="233" t="s">
        <v>7</v>
      </c>
      <c r="F4" s="234" t="s">
        <v>8</v>
      </c>
      <c r="G4" s="234" t="s">
        <v>9</v>
      </c>
      <c r="H4" s="232" t="s">
        <v>10</v>
      </c>
      <c r="I4" s="233" t="s">
        <v>4</v>
      </c>
      <c r="J4" s="233" t="s">
        <v>5</v>
      </c>
      <c r="K4" s="233" t="s">
        <v>11</v>
      </c>
      <c r="L4" s="233" t="s">
        <v>12</v>
      </c>
      <c r="M4" s="233" t="s">
        <v>7</v>
      </c>
      <c r="N4" s="234" t="s">
        <v>13</v>
      </c>
      <c r="O4" s="234" t="s">
        <v>9</v>
      </c>
    </row>
    <row r="5" spans="1:16" ht="15.75" customHeight="1">
      <c r="A5" s="232" t="s">
        <v>14</v>
      </c>
      <c r="B5" s="340">
        <f>B6+B34</f>
        <v>1086139</v>
      </c>
      <c r="C5" s="340">
        <f>C6+C34</f>
        <v>867272</v>
      </c>
      <c r="D5" s="340">
        <f>D6+D34</f>
        <v>919257</v>
      </c>
      <c r="E5" s="340">
        <f>E6+E34</f>
        <v>1010864</v>
      </c>
      <c r="F5" s="283">
        <f>E5/D5</f>
        <v>1.09965330696421</v>
      </c>
      <c r="G5" s="234">
        <f>E5/B5-1</f>
        <v>-6.9305125771195103E-2</v>
      </c>
      <c r="H5" s="232" t="s">
        <v>14</v>
      </c>
      <c r="I5" s="340">
        <f>I6+I34</f>
        <v>1086139</v>
      </c>
      <c r="J5" s="340">
        <f>J6+J34</f>
        <v>867272</v>
      </c>
      <c r="K5" s="340">
        <f>K6+K34</f>
        <v>919257</v>
      </c>
      <c r="L5" s="340">
        <f>L6+L34</f>
        <v>1010863.81</v>
      </c>
      <c r="M5" s="340">
        <f>M6+M34</f>
        <v>1010863.81</v>
      </c>
      <c r="N5" s="283">
        <f>M5/L5</f>
        <v>1</v>
      </c>
      <c r="O5" s="234">
        <f>M5/I5-1</f>
        <v>-6.93053007027645E-2</v>
      </c>
    </row>
    <row r="6" spans="1:16" ht="15.75" customHeight="1">
      <c r="A6" s="341" t="s">
        <v>15</v>
      </c>
      <c r="B6" s="340">
        <f>B7+B22</f>
        <v>232599</v>
      </c>
      <c r="C6" s="340">
        <f>C7+C22</f>
        <v>242000</v>
      </c>
      <c r="D6" s="340">
        <f>D7+D22</f>
        <v>262000</v>
      </c>
      <c r="E6" s="340">
        <f>E7+E22</f>
        <v>252617</v>
      </c>
      <c r="F6" s="283">
        <f>E6/D6</f>
        <v>0.96418702290076297</v>
      </c>
      <c r="G6" s="234">
        <f>E6/(B6-13576)-1</f>
        <v>0.153381151751186</v>
      </c>
      <c r="H6" s="341" t="s">
        <v>16</v>
      </c>
      <c r="I6" s="340">
        <f>SUM(I7:I30)</f>
        <v>970033</v>
      </c>
      <c r="J6" s="340">
        <f>SUM(J7:J30)</f>
        <v>837272</v>
      </c>
      <c r="K6" s="340">
        <f>SUM(K7:K30)</f>
        <v>878257</v>
      </c>
      <c r="L6" s="340">
        <f>SUM(L7:L30)</f>
        <v>967870.81</v>
      </c>
      <c r="M6" s="340">
        <f>SUM(M7:M30)</f>
        <v>966581.81</v>
      </c>
      <c r="N6" s="283">
        <f>M6/L6</f>
        <v>0.99866821068816003</v>
      </c>
      <c r="O6" s="234">
        <f>M6/I6-1</f>
        <v>-3.5578067962636099E-3</v>
      </c>
    </row>
    <row r="7" spans="1:16" ht="15.75" customHeight="1">
      <c r="A7" s="285" t="s">
        <v>17</v>
      </c>
      <c r="B7" s="227">
        <f>SUM(B8:B20)</f>
        <v>149641</v>
      </c>
      <c r="C7" s="227">
        <f>SUM(C8:C21)</f>
        <v>162000</v>
      </c>
      <c r="D7" s="227">
        <f>SUM(D8:D21)</f>
        <v>162000</v>
      </c>
      <c r="E7" s="227">
        <f>SUM(E8:E21)</f>
        <v>152415</v>
      </c>
      <c r="F7" s="351">
        <f t="shared" ref="F7:F19" si="0">E7/D7</f>
        <v>0.94083333333333297</v>
      </c>
      <c r="G7" s="351">
        <f>E7/B7-1</f>
        <v>1.85377002292153E-2</v>
      </c>
      <c r="H7" s="342" t="s">
        <v>18</v>
      </c>
      <c r="I7" s="342">
        <v>56361</v>
      </c>
      <c r="J7" s="227">
        <v>65994</v>
      </c>
      <c r="K7" s="227">
        <v>65994</v>
      </c>
      <c r="L7" s="227">
        <v>68677</v>
      </c>
      <c r="M7" s="227">
        <v>68677</v>
      </c>
      <c r="N7" s="286">
        <f t="shared" ref="N7:N30" si="1">M7/L7</f>
        <v>1</v>
      </c>
      <c r="O7" s="286">
        <f t="shared" ref="O7:O30" si="2">M7/I7-1</f>
        <v>0.21851989851138201</v>
      </c>
      <c r="P7" s="337">
        <f t="shared" ref="P7:P30" si="3">L7-M7</f>
        <v>0</v>
      </c>
    </row>
    <row r="8" spans="1:16" ht="15.75" customHeight="1">
      <c r="A8" s="285" t="s">
        <v>19</v>
      </c>
      <c r="B8" s="227">
        <v>65085</v>
      </c>
      <c r="C8" s="227">
        <v>70000</v>
      </c>
      <c r="D8" s="227">
        <v>70000</v>
      </c>
      <c r="E8" s="197">
        <v>63623</v>
      </c>
      <c r="F8" s="351">
        <f t="shared" si="0"/>
        <v>0.90890000000000004</v>
      </c>
      <c r="G8" s="351">
        <f t="shared" ref="G8:G20" si="4">E8/B8-1</f>
        <v>-2.24629330875009E-2</v>
      </c>
      <c r="H8" s="342" t="s">
        <v>20</v>
      </c>
      <c r="I8" s="342"/>
      <c r="J8" s="227"/>
      <c r="K8" s="227"/>
      <c r="L8" s="197"/>
      <c r="M8" s="197"/>
      <c r="N8" s="286"/>
      <c r="O8" s="286"/>
      <c r="P8" s="337">
        <f t="shared" si="3"/>
        <v>0</v>
      </c>
    </row>
    <row r="9" spans="1:16" ht="15.75" customHeight="1">
      <c r="A9" s="285" t="s">
        <v>21</v>
      </c>
      <c r="B9" s="227">
        <v>14499</v>
      </c>
      <c r="C9" s="227">
        <v>16000</v>
      </c>
      <c r="D9" s="227">
        <v>16000</v>
      </c>
      <c r="E9" s="197">
        <v>15800</v>
      </c>
      <c r="F9" s="351">
        <f t="shared" si="0"/>
        <v>0.98750000000000004</v>
      </c>
      <c r="G9" s="351">
        <f t="shared" si="4"/>
        <v>8.9730326229395099E-2</v>
      </c>
      <c r="H9" s="342" t="s">
        <v>22</v>
      </c>
      <c r="I9" s="342">
        <v>318</v>
      </c>
      <c r="J9" s="227">
        <v>140</v>
      </c>
      <c r="K9" s="227">
        <v>140</v>
      </c>
      <c r="L9" s="197">
        <v>196</v>
      </c>
      <c r="M9" s="197">
        <v>196</v>
      </c>
      <c r="N9" s="286">
        <f t="shared" si="1"/>
        <v>1</v>
      </c>
      <c r="O9" s="286">
        <f t="shared" si="2"/>
        <v>-0.383647798742138</v>
      </c>
      <c r="P9" s="337">
        <f t="shared" si="3"/>
        <v>0</v>
      </c>
    </row>
    <row r="10" spans="1:16" ht="15.75" customHeight="1">
      <c r="A10" s="285" t="s">
        <v>23</v>
      </c>
      <c r="B10" s="227">
        <v>6613</v>
      </c>
      <c r="C10" s="227">
        <v>8000</v>
      </c>
      <c r="D10" s="227">
        <v>8000</v>
      </c>
      <c r="E10" s="197">
        <v>5138</v>
      </c>
      <c r="F10" s="351">
        <f t="shared" si="0"/>
        <v>0.64224999999999999</v>
      </c>
      <c r="G10" s="351">
        <f t="shared" si="4"/>
        <v>-0.22304551640707701</v>
      </c>
      <c r="H10" s="342" t="s">
        <v>24</v>
      </c>
      <c r="I10" s="342">
        <v>31497</v>
      </c>
      <c r="J10" s="227">
        <v>26366</v>
      </c>
      <c r="K10" s="227">
        <f>26366+838</f>
        <v>27204</v>
      </c>
      <c r="L10" s="197">
        <v>31116</v>
      </c>
      <c r="M10" s="197">
        <v>31116</v>
      </c>
      <c r="N10" s="286">
        <f t="shared" si="1"/>
        <v>1</v>
      </c>
      <c r="O10" s="286">
        <f t="shared" si="2"/>
        <v>-1.20963901323936E-2</v>
      </c>
      <c r="P10" s="337">
        <f t="shared" si="3"/>
        <v>0</v>
      </c>
    </row>
    <row r="11" spans="1:16" ht="15.75" customHeight="1">
      <c r="A11" s="285" t="s">
        <v>25</v>
      </c>
      <c r="B11" s="227">
        <v>13458</v>
      </c>
      <c r="C11" s="227">
        <v>15000</v>
      </c>
      <c r="D11" s="227">
        <v>15000</v>
      </c>
      <c r="E11" s="197">
        <v>4031</v>
      </c>
      <c r="F11" s="351">
        <f t="shared" si="0"/>
        <v>0.26873333333333299</v>
      </c>
      <c r="G11" s="351">
        <f t="shared" si="4"/>
        <v>-0.70047555357408198</v>
      </c>
      <c r="H11" s="342" t="s">
        <v>26</v>
      </c>
      <c r="I11" s="342">
        <v>224963</v>
      </c>
      <c r="J11" s="227">
        <v>207373</v>
      </c>
      <c r="K11" s="227">
        <v>207373</v>
      </c>
      <c r="L11" s="197">
        <v>210390</v>
      </c>
      <c r="M11" s="197">
        <v>210390</v>
      </c>
      <c r="N11" s="286">
        <f t="shared" si="1"/>
        <v>1</v>
      </c>
      <c r="O11" s="286">
        <f t="shared" si="2"/>
        <v>-6.4779541524606299E-2</v>
      </c>
      <c r="P11" s="337">
        <f t="shared" si="3"/>
        <v>0</v>
      </c>
    </row>
    <row r="12" spans="1:16" ht="15.75" customHeight="1">
      <c r="A12" s="285" t="s">
        <v>27</v>
      </c>
      <c r="B12" s="227">
        <v>10831</v>
      </c>
      <c r="C12" s="227">
        <v>11600</v>
      </c>
      <c r="D12" s="227">
        <v>11600</v>
      </c>
      <c r="E12" s="197">
        <v>9998</v>
      </c>
      <c r="F12" s="351">
        <f t="shared" si="0"/>
        <v>0.86189655172413804</v>
      </c>
      <c r="G12" s="351">
        <f t="shared" si="4"/>
        <v>-7.6908872680269594E-2</v>
      </c>
      <c r="H12" s="342" t="s">
        <v>28</v>
      </c>
      <c r="I12" s="342">
        <v>3283</v>
      </c>
      <c r="J12" s="227">
        <v>2901</v>
      </c>
      <c r="K12" s="227">
        <v>2901</v>
      </c>
      <c r="L12" s="197">
        <v>3322</v>
      </c>
      <c r="M12" s="197">
        <v>3322</v>
      </c>
      <c r="N12" s="286">
        <f t="shared" si="1"/>
        <v>1</v>
      </c>
      <c r="O12" s="286">
        <f t="shared" si="2"/>
        <v>1.18793786171185E-2</v>
      </c>
      <c r="P12" s="337">
        <f t="shared" si="3"/>
        <v>0</v>
      </c>
    </row>
    <row r="13" spans="1:16" ht="15.75" customHeight="1">
      <c r="A13" s="285" t="s">
        <v>29</v>
      </c>
      <c r="B13" s="227">
        <v>3276</v>
      </c>
      <c r="C13" s="227">
        <v>4000</v>
      </c>
      <c r="D13" s="227">
        <v>4000</v>
      </c>
      <c r="E13" s="197">
        <v>3522</v>
      </c>
      <c r="F13" s="351">
        <f t="shared" si="0"/>
        <v>0.88049999999999995</v>
      </c>
      <c r="G13" s="351">
        <f t="shared" si="4"/>
        <v>7.5091575091575005E-2</v>
      </c>
      <c r="H13" s="342" t="s">
        <v>30</v>
      </c>
      <c r="I13" s="342">
        <v>7274</v>
      </c>
      <c r="J13" s="227">
        <v>9641</v>
      </c>
      <c r="K13" s="227">
        <f>9641+1606</f>
        <v>11247</v>
      </c>
      <c r="L13" s="197">
        <v>6102</v>
      </c>
      <c r="M13" s="197">
        <v>6102</v>
      </c>
      <c r="N13" s="286">
        <f t="shared" si="1"/>
        <v>1</v>
      </c>
      <c r="O13" s="286">
        <f t="shared" si="2"/>
        <v>-0.161121803684355</v>
      </c>
      <c r="P13" s="337">
        <f t="shared" si="3"/>
        <v>0</v>
      </c>
    </row>
    <row r="14" spans="1:16" ht="15.75" customHeight="1">
      <c r="A14" s="285" t="s">
        <v>31</v>
      </c>
      <c r="B14" s="227">
        <v>1571</v>
      </c>
      <c r="C14" s="227">
        <v>2000</v>
      </c>
      <c r="D14" s="227">
        <v>2000</v>
      </c>
      <c r="E14" s="197">
        <v>1477</v>
      </c>
      <c r="F14" s="351">
        <f t="shared" si="0"/>
        <v>0.73850000000000005</v>
      </c>
      <c r="G14" s="351">
        <f t="shared" si="4"/>
        <v>-5.9834500318268598E-2</v>
      </c>
      <c r="H14" s="342" t="s">
        <v>32</v>
      </c>
      <c r="I14" s="342">
        <v>154644</v>
      </c>
      <c r="J14" s="227">
        <v>124529</v>
      </c>
      <c r="K14" s="227">
        <v>124529</v>
      </c>
      <c r="L14" s="197">
        <v>150089</v>
      </c>
      <c r="M14" s="197">
        <v>150089</v>
      </c>
      <c r="N14" s="286">
        <f t="shared" si="1"/>
        <v>1</v>
      </c>
      <c r="O14" s="286">
        <f t="shared" si="2"/>
        <v>-2.94547476785391E-2</v>
      </c>
      <c r="P14" s="337">
        <f t="shared" si="3"/>
        <v>0</v>
      </c>
    </row>
    <row r="15" spans="1:16" ht="15.75" customHeight="1">
      <c r="A15" s="342" t="s">
        <v>33</v>
      </c>
      <c r="B15" s="227">
        <v>3859</v>
      </c>
      <c r="C15" s="227">
        <v>4000</v>
      </c>
      <c r="D15" s="227">
        <v>4000</v>
      </c>
      <c r="E15" s="197">
        <v>13098</v>
      </c>
      <c r="F15" s="351">
        <f t="shared" si="0"/>
        <v>3.2745000000000002</v>
      </c>
      <c r="G15" s="351">
        <f t="shared" si="4"/>
        <v>2.3941435605078998</v>
      </c>
      <c r="H15" s="342" t="s">
        <v>34</v>
      </c>
      <c r="I15" s="342">
        <v>146842</v>
      </c>
      <c r="J15" s="227">
        <v>134831</v>
      </c>
      <c r="K15" s="227">
        <v>134831</v>
      </c>
      <c r="L15" s="197">
        <v>150133</v>
      </c>
      <c r="M15" s="197">
        <v>150133</v>
      </c>
      <c r="N15" s="286">
        <f t="shared" si="1"/>
        <v>1</v>
      </c>
      <c r="O15" s="286">
        <f t="shared" si="2"/>
        <v>2.24118440228274E-2</v>
      </c>
      <c r="P15" s="337">
        <f t="shared" si="3"/>
        <v>0</v>
      </c>
    </row>
    <row r="16" spans="1:16" ht="15.75" customHeight="1">
      <c r="A16" s="285" t="s">
        <v>35</v>
      </c>
      <c r="B16" s="227">
        <v>10469</v>
      </c>
      <c r="C16" s="227">
        <v>11600</v>
      </c>
      <c r="D16" s="227">
        <v>11600</v>
      </c>
      <c r="E16" s="197">
        <v>9382</v>
      </c>
      <c r="F16" s="351">
        <f t="shared" si="0"/>
        <v>0.80879310344827604</v>
      </c>
      <c r="G16" s="351">
        <f t="shared" si="4"/>
        <v>-0.103830356289999</v>
      </c>
      <c r="H16" s="342" t="s">
        <v>36</v>
      </c>
      <c r="I16" s="342">
        <v>38505</v>
      </c>
      <c r="J16" s="227">
        <v>7405</v>
      </c>
      <c r="K16" s="227">
        <f>7405+4810</f>
        <v>12215</v>
      </c>
      <c r="L16" s="197">
        <v>39121</v>
      </c>
      <c r="M16" s="197">
        <v>39121</v>
      </c>
      <c r="N16" s="286">
        <f t="shared" si="1"/>
        <v>1</v>
      </c>
      <c r="O16" s="286">
        <f t="shared" si="2"/>
        <v>1.59979223477471E-2</v>
      </c>
      <c r="P16" s="337">
        <f t="shared" si="3"/>
        <v>0</v>
      </c>
    </row>
    <row r="17" spans="1:16" ht="15.75" customHeight="1">
      <c r="A17" s="342" t="s">
        <v>37</v>
      </c>
      <c r="B17" s="227">
        <v>837</v>
      </c>
      <c r="C17" s="227">
        <v>1000</v>
      </c>
      <c r="D17" s="227">
        <v>1000</v>
      </c>
      <c r="E17" s="197">
        <v>3292</v>
      </c>
      <c r="F17" s="351">
        <f t="shared" si="0"/>
        <v>3.2919999999999998</v>
      </c>
      <c r="G17" s="351">
        <f t="shared" si="4"/>
        <v>2.9330943847072901</v>
      </c>
      <c r="H17" s="342" t="s">
        <v>38</v>
      </c>
      <c r="I17" s="342">
        <v>65232</v>
      </c>
      <c r="J17" s="227">
        <v>18235</v>
      </c>
      <c r="K17" s="227">
        <f>18235+31041</f>
        <v>49276</v>
      </c>
      <c r="L17" s="197">
        <v>96594.81</v>
      </c>
      <c r="M17" s="197">
        <v>96594.81</v>
      </c>
      <c r="N17" s="286">
        <f t="shared" si="1"/>
        <v>1</v>
      </c>
      <c r="O17" s="286">
        <f t="shared" si="2"/>
        <v>0.480788723325975</v>
      </c>
      <c r="P17" s="337">
        <f t="shared" si="3"/>
        <v>0</v>
      </c>
    </row>
    <row r="18" spans="1:16" ht="15.75" customHeight="1">
      <c r="A18" s="342" t="s">
        <v>39</v>
      </c>
      <c r="B18" s="227">
        <v>18341</v>
      </c>
      <c r="C18" s="227">
        <v>18000</v>
      </c>
      <c r="D18" s="227">
        <v>18000</v>
      </c>
      <c r="E18" s="197">
        <v>22057</v>
      </c>
      <c r="F18" s="351">
        <f t="shared" si="0"/>
        <v>1.22538888888889</v>
      </c>
      <c r="G18" s="351">
        <f t="shared" si="4"/>
        <v>0.20260618286898199</v>
      </c>
      <c r="H18" s="343" t="s">
        <v>40</v>
      </c>
      <c r="I18" s="343">
        <v>139923</v>
      </c>
      <c r="J18" s="227">
        <v>121114</v>
      </c>
      <c r="K18" s="227">
        <v>121114</v>
      </c>
      <c r="L18" s="197">
        <v>139988</v>
      </c>
      <c r="M18" s="197">
        <f>140988-1000</f>
        <v>139988</v>
      </c>
      <c r="N18" s="286">
        <f t="shared" si="1"/>
        <v>1</v>
      </c>
      <c r="O18" s="286">
        <f t="shared" si="2"/>
        <v>4.6454121195238501E-4</v>
      </c>
      <c r="P18" s="337">
        <f t="shared" si="3"/>
        <v>0</v>
      </c>
    </row>
    <row r="19" spans="1:16" ht="15.75" customHeight="1">
      <c r="A19" s="342" t="s">
        <v>41</v>
      </c>
      <c r="B19" s="227">
        <v>417</v>
      </c>
      <c r="C19" s="227">
        <v>800</v>
      </c>
      <c r="D19" s="227">
        <v>800</v>
      </c>
      <c r="E19" s="197">
        <v>347</v>
      </c>
      <c r="F19" s="351">
        <f t="shared" si="0"/>
        <v>0.43375000000000002</v>
      </c>
      <c r="G19" s="351">
        <f t="shared" si="4"/>
        <v>-0.16786570743405299</v>
      </c>
      <c r="H19" s="343" t="s">
        <v>42</v>
      </c>
      <c r="I19" s="343">
        <v>40826</v>
      </c>
      <c r="J19" s="227">
        <v>51945</v>
      </c>
      <c r="K19" s="227">
        <f>51945+2690</f>
        <v>54635</v>
      </c>
      <c r="L19" s="197">
        <v>25144</v>
      </c>
      <c r="M19" s="197">
        <v>25144</v>
      </c>
      <c r="N19" s="286">
        <f t="shared" si="1"/>
        <v>1</v>
      </c>
      <c r="O19" s="286">
        <f t="shared" si="2"/>
        <v>-0.38411796404252202</v>
      </c>
      <c r="P19" s="337">
        <f t="shared" si="3"/>
        <v>0</v>
      </c>
    </row>
    <row r="20" spans="1:16" ht="15.75" customHeight="1">
      <c r="A20" s="342" t="s">
        <v>43</v>
      </c>
      <c r="B20" s="227">
        <v>385</v>
      </c>
      <c r="C20" s="227"/>
      <c r="D20" s="227"/>
      <c r="E20" s="197">
        <v>650</v>
      </c>
      <c r="F20" s="286"/>
      <c r="G20" s="351">
        <f t="shared" si="4"/>
        <v>0.68831168831168799</v>
      </c>
      <c r="H20" s="343" t="s">
        <v>44</v>
      </c>
      <c r="I20" s="343">
        <v>6018</v>
      </c>
      <c r="J20" s="227">
        <v>3104</v>
      </c>
      <c r="K20" s="227">
        <v>3104</v>
      </c>
      <c r="L20" s="197">
        <v>1919</v>
      </c>
      <c r="M20" s="197">
        <v>1919</v>
      </c>
      <c r="N20" s="286">
        <f t="shared" si="1"/>
        <v>1</v>
      </c>
      <c r="O20" s="286">
        <f t="shared" si="2"/>
        <v>-0.68112329677633798</v>
      </c>
      <c r="P20" s="337">
        <f t="shared" si="3"/>
        <v>0</v>
      </c>
    </row>
    <row r="21" spans="1:16" ht="15.75" customHeight="1">
      <c r="A21" s="285"/>
      <c r="B21" s="285"/>
      <c r="C21" s="227"/>
      <c r="D21" s="285"/>
      <c r="E21" s="197"/>
      <c r="F21" s="305"/>
      <c r="G21" s="305"/>
      <c r="H21" s="343" t="s">
        <v>45</v>
      </c>
      <c r="I21" s="343">
        <v>2064</v>
      </c>
      <c r="J21" s="227">
        <v>1409</v>
      </c>
      <c r="K21" s="227">
        <v>1409</v>
      </c>
      <c r="L21" s="197">
        <v>267</v>
      </c>
      <c r="M21" s="197">
        <v>267</v>
      </c>
      <c r="N21" s="286">
        <f t="shared" si="1"/>
        <v>1</v>
      </c>
      <c r="O21" s="286">
        <f t="shared" si="2"/>
        <v>-0.87063953488372103</v>
      </c>
      <c r="P21" s="337">
        <f t="shared" si="3"/>
        <v>0</v>
      </c>
    </row>
    <row r="22" spans="1:16" ht="15.75" customHeight="1">
      <c r="A22" s="285" t="s">
        <v>46</v>
      </c>
      <c r="B22" s="227">
        <f>SUM(B23:B28)</f>
        <v>82958</v>
      </c>
      <c r="C22" s="227">
        <f>SUM(C23:C29)</f>
        <v>80000</v>
      </c>
      <c r="D22" s="227">
        <f>SUM(D23:D29)</f>
        <v>100000</v>
      </c>
      <c r="E22" s="227">
        <f>SUM(E23:E29)</f>
        <v>100202</v>
      </c>
      <c r="F22" s="352">
        <f>E22/D22</f>
        <v>1.0020199999999999</v>
      </c>
      <c r="G22" s="351">
        <f>E22/(B22-13576)-1</f>
        <v>0.44420743132224499</v>
      </c>
      <c r="H22" s="343" t="s">
        <v>47</v>
      </c>
      <c r="I22" s="343"/>
      <c r="J22" s="227"/>
      <c r="K22" s="227"/>
      <c r="L22" s="227"/>
      <c r="M22" s="227"/>
      <c r="N22" s="286"/>
      <c r="O22" s="286"/>
      <c r="P22" s="337">
        <f t="shared" si="3"/>
        <v>0</v>
      </c>
    </row>
    <row r="23" spans="1:16" ht="15.75" customHeight="1">
      <c r="A23" s="285" t="s">
        <v>48</v>
      </c>
      <c r="B23" s="227">
        <v>23776</v>
      </c>
      <c r="C23" s="227">
        <v>25000</v>
      </c>
      <c r="D23" s="227">
        <v>25000</v>
      </c>
      <c r="E23" s="197">
        <v>23206</v>
      </c>
      <c r="F23" s="352">
        <f t="shared" ref="F23:F28" si="5">E23/D23</f>
        <v>0.92823999999999995</v>
      </c>
      <c r="G23" s="351">
        <f t="shared" ref="G23:G28" si="6">E23/(B23-13576)-1</f>
        <v>1.2750980392156901</v>
      </c>
      <c r="H23" s="343" t="s">
        <v>49</v>
      </c>
      <c r="I23" s="343"/>
      <c r="J23" s="227"/>
      <c r="K23" s="227"/>
      <c r="L23" s="197"/>
      <c r="M23" s="197"/>
      <c r="N23" s="286"/>
      <c r="O23" s="286"/>
      <c r="P23" s="337">
        <f t="shared" si="3"/>
        <v>0</v>
      </c>
    </row>
    <row r="24" spans="1:16" ht="15.75" customHeight="1">
      <c r="A24" s="285" t="s">
        <v>50</v>
      </c>
      <c r="B24" s="227">
        <v>40607</v>
      </c>
      <c r="C24" s="227">
        <v>10000</v>
      </c>
      <c r="D24" s="227">
        <v>10000</v>
      </c>
      <c r="E24" s="197">
        <v>8329</v>
      </c>
      <c r="F24" s="352">
        <f t="shared" si="5"/>
        <v>0.83289999999999997</v>
      </c>
      <c r="G24" s="351">
        <f t="shared" si="6"/>
        <v>-0.69187229477266798</v>
      </c>
      <c r="H24" s="343" t="s">
        <v>51</v>
      </c>
      <c r="I24" s="343">
        <v>5111</v>
      </c>
      <c r="J24" s="227">
        <v>8594</v>
      </c>
      <c r="K24" s="227">
        <v>8594</v>
      </c>
      <c r="L24" s="197">
        <v>3195</v>
      </c>
      <c r="M24" s="197">
        <v>3195</v>
      </c>
      <c r="N24" s="286">
        <f t="shared" si="1"/>
        <v>1</v>
      </c>
      <c r="O24" s="286">
        <f t="shared" si="2"/>
        <v>-0.37487771473292902</v>
      </c>
      <c r="P24" s="337">
        <f t="shared" si="3"/>
        <v>0</v>
      </c>
    </row>
    <row r="25" spans="1:16" ht="15.75" customHeight="1">
      <c r="A25" s="288" t="s">
        <v>52</v>
      </c>
      <c r="B25" s="227">
        <v>7878</v>
      </c>
      <c r="C25" s="227">
        <v>33000</v>
      </c>
      <c r="D25" s="227">
        <v>33000</v>
      </c>
      <c r="E25" s="197">
        <v>9306</v>
      </c>
      <c r="F25" s="352">
        <f t="shared" si="5"/>
        <v>0.28199999999999997</v>
      </c>
      <c r="G25" s="351">
        <f t="shared" si="6"/>
        <v>-2.6332046332046302</v>
      </c>
      <c r="H25" s="343" t="s">
        <v>53</v>
      </c>
      <c r="I25" s="343">
        <v>27587</v>
      </c>
      <c r="J25" s="227">
        <v>22334</v>
      </c>
      <c r="K25" s="227">
        <v>22334</v>
      </c>
      <c r="L25" s="197">
        <f>21312+1289</f>
        <v>22601</v>
      </c>
      <c r="M25" s="197">
        <v>21312</v>
      </c>
      <c r="N25" s="286">
        <f t="shared" si="1"/>
        <v>0.94296712534843596</v>
      </c>
      <c r="O25" s="286">
        <f t="shared" si="2"/>
        <v>-0.22746221046144899</v>
      </c>
    </row>
    <row r="26" spans="1:16" ht="15.75" customHeight="1">
      <c r="A26" s="288" t="s">
        <v>54</v>
      </c>
      <c r="B26" s="227">
        <v>8353</v>
      </c>
      <c r="C26" s="227">
        <v>8500</v>
      </c>
      <c r="D26" s="227">
        <v>28500</v>
      </c>
      <c r="E26" s="197">
        <v>55316</v>
      </c>
      <c r="F26" s="352">
        <f t="shared" si="5"/>
        <v>1.94091228070175</v>
      </c>
      <c r="G26" s="351">
        <f t="shared" si="6"/>
        <v>-11.590848171548901</v>
      </c>
      <c r="H26" s="343" t="s">
        <v>55</v>
      </c>
      <c r="I26" s="343"/>
      <c r="J26" s="227">
        <v>4357</v>
      </c>
      <c r="K26" s="227">
        <v>4357</v>
      </c>
      <c r="L26" s="197">
        <v>2455</v>
      </c>
      <c r="M26" s="197">
        <v>2455</v>
      </c>
      <c r="N26" s="286">
        <f t="shared" si="1"/>
        <v>1</v>
      </c>
      <c r="O26" s="286"/>
      <c r="P26" s="337">
        <f t="shared" si="3"/>
        <v>0</v>
      </c>
    </row>
    <row r="27" spans="1:16" ht="15.75" customHeight="1">
      <c r="A27" s="288" t="s">
        <v>56</v>
      </c>
      <c r="B27" s="227">
        <v>1352</v>
      </c>
      <c r="C27" s="227">
        <v>1500</v>
      </c>
      <c r="D27" s="227">
        <v>1500</v>
      </c>
      <c r="E27" s="197">
        <v>2888</v>
      </c>
      <c r="F27" s="352">
        <f t="shared" si="5"/>
        <v>1.92533333333333</v>
      </c>
      <c r="G27" s="351">
        <f t="shared" si="6"/>
        <v>-1.2362565445026199</v>
      </c>
      <c r="H27" s="343" t="s">
        <v>57</v>
      </c>
      <c r="I27" s="343"/>
      <c r="J27" s="356">
        <v>10000</v>
      </c>
      <c r="K27" s="356">
        <v>10000</v>
      </c>
      <c r="L27" s="197"/>
      <c r="M27" s="197"/>
      <c r="N27" s="286"/>
      <c r="O27" s="286"/>
      <c r="P27" s="337">
        <f t="shared" si="3"/>
        <v>0</v>
      </c>
    </row>
    <row r="28" spans="1:16" ht="15.75" customHeight="1">
      <c r="A28" s="288" t="s">
        <v>58</v>
      </c>
      <c r="B28" s="227">
        <v>992</v>
      </c>
      <c r="C28" s="227">
        <v>2000</v>
      </c>
      <c r="D28" s="227">
        <v>2000</v>
      </c>
      <c r="E28" s="197">
        <v>1157</v>
      </c>
      <c r="F28" s="352">
        <f t="shared" si="5"/>
        <v>0.57850000000000001</v>
      </c>
      <c r="G28" s="351">
        <f t="shared" si="6"/>
        <v>-1.09194214876033</v>
      </c>
      <c r="H28" s="343" t="s">
        <v>59</v>
      </c>
      <c r="I28" s="343">
        <v>1247</v>
      </c>
      <c r="J28" s="356"/>
      <c r="K28" s="356"/>
      <c r="L28" s="197">
        <v>434</v>
      </c>
      <c r="M28" s="197">
        <v>434</v>
      </c>
      <c r="N28" s="286">
        <f t="shared" si="1"/>
        <v>1</v>
      </c>
      <c r="O28" s="286">
        <f t="shared" si="2"/>
        <v>-0.65196471531676004</v>
      </c>
      <c r="P28" s="337">
        <f t="shared" si="3"/>
        <v>0</v>
      </c>
    </row>
    <row r="29" spans="1:16" ht="15.75" customHeight="1">
      <c r="A29" s="344"/>
      <c r="B29" s="344"/>
      <c r="C29" s="227"/>
      <c r="D29" s="288"/>
      <c r="E29" s="197"/>
      <c r="F29" s="305"/>
      <c r="G29" s="305"/>
      <c r="H29" s="343" t="s">
        <v>60</v>
      </c>
      <c r="I29" s="343">
        <v>5300</v>
      </c>
      <c r="J29" s="356"/>
      <c r="K29" s="356"/>
      <c r="L29" s="197"/>
      <c r="M29" s="197"/>
      <c r="N29" s="283"/>
      <c r="O29" s="286">
        <f t="shared" si="2"/>
        <v>-1</v>
      </c>
      <c r="P29" s="337">
        <f t="shared" si="3"/>
        <v>0</v>
      </c>
    </row>
    <row r="30" spans="1:16" ht="15.75" customHeight="1">
      <c r="A30" s="345"/>
      <c r="B30" s="345"/>
      <c r="C30" s="346"/>
      <c r="D30" s="345"/>
      <c r="E30" s="345"/>
      <c r="F30" s="353"/>
      <c r="G30" s="353"/>
      <c r="H30" s="343" t="s">
        <v>61</v>
      </c>
      <c r="I30" s="343">
        <v>13038</v>
      </c>
      <c r="J30" s="346">
        <v>17000</v>
      </c>
      <c r="K30" s="346">
        <v>17000</v>
      </c>
      <c r="L30" s="345">
        <v>16127</v>
      </c>
      <c r="M30" s="345">
        <v>16127</v>
      </c>
      <c r="N30" s="283">
        <f t="shared" si="1"/>
        <v>1</v>
      </c>
      <c r="O30" s="286">
        <f t="shared" si="2"/>
        <v>0.23692284092652199</v>
      </c>
      <c r="P30" s="337">
        <f t="shared" si="3"/>
        <v>0</v>
      </c>
    </row>
    <row r="31" spans="1:16" ht="15.75" customHeight="1">
      <c r="A31" s="345"/>
      <c r="B31" s="345"/>
      <c r="C31" s="346"/>
      <c r="D31" s="345"/>
      <c r="E31" s="345"/>
      <c r="F31" s="353"/>
      <c r="G31" s="353"/>
      <c r="H31" s="342"/>
      <c r="I31" s="342"/>
      <c r="J31" s="346"/>
      <c r="K31" s="346"/>
      <c r="L31" s="345"/>
      <c r="M31" s="345"/>
      <c r="N31" s="353"/>
      <c r="O31" s="353"/>
    </row>
    <row r="32" spans="1:16" ht="15.75" customHeight="1">
      <c r="A32" s="345"/>
      <c r="B32" s="345"/>
      <c r="C32" s="346"/>
      <c r="D32" s="345"/>
      <c r="E32" s="345"/>
      <c r="F32" s="353"/>
      <c r="G32" s="353"/>
      <c r="H32" s="342"/>
      <c r="I32" s="342"/>
      <c r="J32" s="346"/>
      <c r="K32" s="346"/>
      <c r="L32" s="345"/>
      <c r="M32" s="345"/>
      <c r="N32" s="353"/>
      <c r="O32" s="353"/>
    </row>
    <row r="33" spans="1:15" ht="15.75" customHeight="1">
      <c r="A33" s="345"/>
      <c r="B33" s="345"/>
      <c r="C33" s="346"/>
      <c r="D33" s="345"/>
      <c r="E33" s="345"/>
      <c r="F33" s="353"/>
      <c r="G33" s="353"/>
      <c r="H33" s="342"/>
      <c r="I33" s="342"/>
      <c r="J33" s="346"/>
      <c r="K33" s="346"/>
      <c r="L33" s="345"/>
      <c r="M33" s="345"/>
      <c r="N33" s="353"/>
      <c r="O33" s="353"/>
    </row>
    <row r="34" spans="1:15" ht="15.75" customHeight="1">
      <c r="A34" s="341" t="s">
        <v>62</v>
      </c>
      <c r="B34" s="340">
        <f>B35+B39+B40+B43+B44+B45</f>
        <v>853540</v>
      </c>
      <c r="C34" s="340">
        <f>C35+C39+C40+C43+C44+C45</f>
        <v>625272</v>
      </c>
      <c r="D34" s="340">
        <f>D35+D39+D40+D43+D44+D45</f>
        <v>657257</v>
      </c>
      <c r="E34" s="340">
        <f>E35+E39+E40+E43+E44+E45</f>
        <v>758247</v>
      </c>
      <c r="F34" s="283">
        <f>E34/D34</f>
        <v>1.15365374579502</v>
      </c>
      <c r="G34" s="234">
        <f>E34/(B34-13576)-1</f>
        <v>-9.7286312270525893E-2</v>
      </c>
      <c r="H34" s="341" t="s">
        <v>63</v>
      </c>
      <c r="I34" s="340">
        <f>I35+I38+I39+I40</f>
        <v>116106</v>
      </c>
      <c r="J34" s="340">
        <f>J35+J38+J39+J40</f>
        <v>30000</v>
      </c>
      <c r="K34" s="340">
        <f>K35+K38+K39+K40</f>
        <v>41000</v>
      </c>
      <c r="L34" s="340">
        <f>L35+L38+L39+L40</f>
        <v>42993</v>
      </c>
      <c r="M34" s="340">
        <f>M35+M38+M39+M40</f>
        <v>44282</v>
      </c>
      <c r="N34" s="283">
        <f>M34/L34</f>
        <v>1.0299816249156799</v>
      </c>
      <c r="O34" s="234">
        <f>M34/I34-1</f>
        <v>-0.61860713485952501</v>
      </c>
    </row>
    <row r="35" spans="1:15" ht="15.75" customHeight="1">
      <c r="A35" s="285" t="s">
        <v>64</v>
      </c>
      <c r="B35" s="227">
        <f t="shared" ref="B35:E35" si="7">SUM(B36:B38)</f>
        <v>587731</v>
      </c>
      <c r="C35" s="227">
        <f t="shared" si="7"/>
        <v>472645</v>
      </c>
      <c r="D35" s="285">
        <f t="shared" si="7"/>
        <v>484630</v>
      </c>
      <c r="E35" s="197">
        <f t="shared" si="7"/>
        <v>584061</v>
      </c>
      <c r="F35" s="286">
        <f>E35/D35</f>
        <v>1.2051688917318399</v>
      </c>
      <c r="G35" s="234">
        <f>E35/(B35-13576)-1</f>
        <v>1.72531807612928E-2</v>
      </c>
      <c r="H35" s="342" t="s">
        <v>65</v>
      </c>
      <c r="I35" s="227">
        <f t="shared" ref="I35:M35" si="8">SUM(I36:I37)</f>
        <v>29479</v>
      </c>
      <c r="J35" s="227">
        <f t="shared" si="8"/>
        <v>30000</v>
      </c>
      <c r="K35" s="227">
        <f t="shared" si="8"/>
        <v>41000</v>
      </c>
      <c r="L35" s="227">
        <f t="shared" si="8"/>
        <v>41462</v>
      </c>
      <c r="M35" s="227">
        <f t="shared" si="8"/>
        <v>41462</v>
      </c>
      <c r="N35" s="283"/>
      <c r="O35" s="357"/>
    </row>
    <row r="36" spans="1:15" ht="15.75" customHeight="1">
      <c r="A36" s="285" t="s">
        <v>66</v>
      </c>
      <c r="B36" s="285">
        <v>7407</v>
      </c>
      <c r="C36" s="227">
        <v>7407</v>
      </c>
      <c r="D36" s="285">
        <v>7407</v>
      </c>
      <c r="E36" s="197">
        <v>7407</v>
      </c>
      <c r="F36" s="305"/>
      <c r="G36" s="305"/>
      <c r="H36" s="342" t="s">
        <v>67</v>
      </c>
      <c r="I36" s="342">
        <v>5024</v>
      </c>
      <c r="J36" s="227">
        <v>5000</v>
      </c>
      <c r="K36" s="227">
        <v>5000</v>
      </c>
      <c r="L36" s="227">
        <v>5024</v>
      </c>
      <c r="M36" s="227">
        <v>5024</v>
      </c>
      <c r="N36" s="283"/>
      <c r="O36" s="357"/>
    </row>
    <row r="37" spans="1:15" ht="15.75" customHeight="1">
      <c r="A37" s="288" t="s">
        <v>68</v>
      </c>
      <c r="B37" s="288">
        <v>398506</v>
      </c>
      <c r="C37" s="227">
        <v>353596</v>
      </c>
      <c r="D37" s="288">
        <v>365581</v>
      </c>
      <c r="E37" s="197">
        <v>444572</v>
      </c>
      <c r="F37" s="305"/>
      <c r="G37" s="305"/>
      <c r="H37" s="342" t="s">
        <v>69</v>
      </c>
      <c r="I37" s="342">
        <v>24455</v>
      </c>
      <c r="J37" s="227">
        <v>25000</v>
      </c>
      <c r="K37" s="227">
        <v>36000</v>
      </c>
      <c r="L37" s="227">
        <v>36438</v>
      </c>
      <c r="M37" s="227">
        <v>36438</v>
      </c>
      <c r="N37" s="283"/>
      <c r="O37" s="357"/>
    </row>
    <row r="38" spans="1:15" ht="15.75" customHeight="1">
      <c r="A38" s="288" t="s">
        <v>70</v>
      </c>
      <c r="B38" s="288">
        <v>181818</v>
      </c>
      <c r="C38" s="227">
        <v>111642</v>
      </c>
      <c r="D38" s="288">
        <v>111642</v>
      </c>
      <c r="E38" s="197">
        <v>132082</v>
      </c>
      <c r="F38" s="305"/>
      <c r="G38" s="305"/>
      <c r="H38" s="344" t="s">
        <v>71</v>
      </c>
      <c r="I38" s="344">
        <v>40000</v>
      </c>
      <c r="J38" s="344"/>
      <c r="K38" s="344"/>
      <c r="L38" s="344"/>
      <c r="M38" s="344"/>
      <c r="N38" s="283"/>
      <c r="O38" s="357"/>
    </row>
    <row r="39" spans="1:15" ht="15.75" customHeight="1">
      <c r="A39" s="288" t="s">
        <v>72</v>
      </c>
      <c r="B39" s="288">
        <v>57743</v>
      </c>
      <c r="C39" s="227">
        <v>38962</v>
      </c>
      <c r="D39" s="285">
        <v>38962</v>
      </c>
      <c r="E39" s="197">
        <v>38962</v>
      </c>
      <c r="F39" s="305"/>
      <c r="G39" s="305"/>
      <c r="H39" s="342" t="s">
        <v>73</v>
      </c>
      <c r="I39" s="342">
        <v>7665</v>
      </c>
      <c r="J39" s="227"/>
      <c r="K39" s="227"/>
      <c r="L39" s="342">
        <v>1531</v>
      </c>
      <c r="M39" s="342">
        <v>1531</v>
      </c>
      <c r="N39" s="283"/>
      <c r="O39" s="357"/>
    </row>
    <row r="40" spans="1:15" ht="15.75" customHeight="1">
      <c r="A40" s="288" t="s">
        <v>74</v>
      </c>
      <c r="B40" s="227">
        <f>B41+B42</f>
        <v>102692</v>
      </c>
      <c r="C40" s="227">
        <f>C41+C42</f>
        <v>106000</v>
      </c>
      <c r="D40" s="288">
        <v>106000</v>
      </c>
      <c r="E40" s="227">
        <f>E41+E42</f>
        <v>107531</v>
      </c>
      <c r="F40" s="305"/>
      <c r="G40" s="305"/>
      <c r="H40" s="342" t="s">
        <v>75</v>
      </c>
      <c r="I40" s="342">
        <v>38962</v>
      </c>
      <c r="J40" s="227"/>
      <c r="K40" s="227"/>
      <c r="L40" s="342"/>
      <c r="M40" s="342">
        <v>1289</v>
      </c>
      <c r="N40" s="305"/>
      <c r="O40" s="354"/>
    </row>
    <row r="41" spans="1:15" ht="15.75" customHeight="1">
      <c r="A41" s="285" t="s">
        <v>76</v>
      </c>
      <c r="B41" s="285">
        <v>77692</v>
      </c>
      <c r="C41" s="227">
        <v>66000</v>
      </c>
      <c r="D41" s="288">
        <v>66000</v>
      </c>
      <c r="E41" s="197">
        <v>67531</v>
      </c>
      <c r="F41" s="305"/>
      <c r="G41" s="305"/>
      <c r="H41" s="342"/>
      <c r="I41" s="342"/>
      <c r="J41" s="227"/>
      <c r="K41" s="227"/>
      <c r="L41" s="197"/>
      <c r="M41" s="197"/>
      <c r="N41" s="305"/>
      <c r="O41" s="354"/>
    </row>
    <row r="42" spans="1:15" ht="15.75" customHeight="1">
      <c r="A42" s="288" t="s">
        <v>77</v>
      </c>
      <c r="B42" s="288">
        <v>25000</v>
      </c>
      <c r="C42" s="227">
        <v>40000</v>
      </c>
      <c r="D42" s="285">
        <v>40000</v>
      </c>
      <c r="E42" s="197">
        <v>40000</v>
      </c>
      <c r="F42" s="305"/>
      <c r="G42" s="305"/>
      <c r="H42" s="342"/>
      <c r="I42" s="342"/>
      <c r="J42" s="227"/>
      <c r="K42" s="227"/>
      <c r="L42" s="197"/>
      <c r="M42" s="197"/>
      <c r="N42" s="305"/>
      <c r="O42" s="354"/>
    </row>
    <row r="43" spans="1:15" ht="15.75" customHeight="1">
      <c r="A43" s="288" t="s">
        <v>78</v>
      </c>
      <c r="B43" s="288">
        <v>100000</v>
      </c>
      <c r="C43" s="227"/>
      <c r="D43" s="285">
        <v>20000</v>
      </c>
      <c r="E43" s="197">
        <v>20000</v>
      </c>
      <c r="F43" s="305"/>
      <c r="G43" s="305"/>
      <c r="H43" s="342"/>
      <c r="I43" s="342"/>
      <c r="J43" s="227"/>
      <c r="K43" s="227"/>
      <c r="L43" s="197"/>
      <c r="M43" s="197"/>
      <c r="N43" s="305"/>
      <c r="O43" s="354"/>
    </row>
    <row r="44" spans="1:15" ht="15.75" customHeight="1">
      <c r="A44" s="285" t="s">
        <v>79</v>
      </c>
      <c r="B44" s="285">
        <v>1000</v>
      </c>
      <c r="C44" s="197"/>
      <c r="D44" s="117"/>
      <c r="E44" s="197"/>
      <c r="F44" s="305"/>
      <c r="G44" s="354"/>
      <c r="H44" s="117"/>
      <c r="I44" s="117"/>
      <c r="J44" s="197"/>
      <c r="K44" s="197"/>
      <c r="L44" s="197"/>
      <c r="M44" s="197"/>
      <c r="N44" s="305"/>
      <c r="O44" s="354"/>
    </row>
    <row r="45" spans="1:15" ht="15.75" customHeight="1">
      <c r="A45" s="288" t="s">
        <v>80</v>
      </c>
      <c r="B45" s="288">
        <v>4374</v>
      </c>
      <c r="C45" s="288">
        <v>7665</v>
      </c>
      <c r="D45" s="288">
        <v>7665</v>
      </c>
      <c r="E45" s="197">
        <v>7693</v>
      </c>
      <c r="F45" s="305"/>
      <c r="G45" s="354"/>
      <c r="H45" s="117"/>
      <c r="I45" s="117"/>
      <c r="J45" s="288"/>
      <c r="K45" s="288"/>
      <c r="L45" s="197"/>
      <c r="M45" s="197"/>
      <c r="N45" s="305"/>
      <c r="O45" s="354"/>
    </row>
    <row r="46" spans="1:15" ht="15.75" customHeight="1">
      <c r="A46" s="288"/>
      <c r="B46" s="288"/>
      <c r="C46" s="345"/>
      <c r="D46" s="345"/>
      <c r="E46" s="345"/>
      <c r="F46" s="353"/>
      <c r="G46" s="353"/>
      <c r="H46" s="117"/>
      <c r="I46" s="117"/>
      <c r="J46" s="345"/>
      <c r="K46" s="345"/>
      <c r="L46" s="345"/>
      <c r="M46" s="345"/>
      <c r="N46" s="353"/>
      <c r="O46" s="353"/>
    </row>
    <row r="47" spans="1:15" ht="15.75" customHeight="1">
      <c r="A47" s="288"/>
      <c r="B47" s="288"/>
      <c r="C47" s="345"/>
      <c r="D47" s="345"/>
      <c r="E47" s="345"/>
      <c r="F47" s="353"/>
      <c r="G47" s="353"/>
      <c r="H47" s="117"/>
      <c r="I47" s="117"/>
      <c r="J47" s="345"/>
      <c r="K47" s="345"/>
      <c r="L47" s="345"/>
      <c r="M47" s="345"/>
      <c r="N47" s="353"/>
      <c r="O47" s="353"/>
    </row>
    <row r="48" spans="1:15" s="338" customFormat="1" ht="62.1" customHeight="1">
      <c r="A48" s="362" t="s">
        <v>81</v>
      </c>
      <c r="B48" s="362"/>
      <c r="C48" s="362"/>
      <c r="D48" s="362"/>
      <c r="E48" s="362"/>
      <c r="F48" s="363"/>
      <c r="G48" s="363"/>
      <c r="H48" s="362"/>
      <c r="I48" s="362"/>
      <c r="J48" s="362"/>
      <c r="K48" s="362"/>
      <c r="L48" s="362"/>
      <c r="M48" s="362"/>
      <c r="N48" s="363"/>
      <c r="O48" s="363"/>
    </row>
    <row r="49" spans="1:1" ht="21.95" customHeight="1">
      <c r="A49" s="337" t="s">
        <v>82</v>
      </c>
    </row>
    <row r="50" spans="1:1" ht="21.95" customHeight="1">
      <c r="A50" s="337" t="s">
        <v>83</v>
      </c>
    </row>
  </sheetData>
  <mergeCells count="3">
    <mergeCell ref="A1:O1"/>
    <mergeCell ref="A2:O2"/>
    <mergeCell ref="A48:O48"/>
  </mergeCells>
  <phoneticPr fontId="78"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worksheet>
</file>

<file path=xl/worksheets/sheet10.xml><?xml version="1.0" encoding="utf-8"?>
<worksheet xmlns="http://schemas.openxmlformats.org/spreadsheetml/2006/main" xmlns:r="http://schemas.openxmlformats.org/officeDocument/2006/relationships">
  <sheetPr>
    <tabColor rgb="FF00FF00"/>
  </sheetPr>
  <dimension ref="A1:D54"/>
  <sheetViews>
    <sheetView topLeftCell="B1" workbookViewId="0">
      <selection activeCell="B50" sqref="B50"/>
    </sheetView>
  </sheetViews>
  <sheetFormatPr defaultColWidth="9" defaultRowHeight="14.25"/>
  <cols>
    <col min="1" max="1" width="9" style="267" hidden="1" customWidth="1"/>
    <col min="2" max="2" width="52.625" style="268" customWidth="1"/>
    <col min="3" max="3" width="10.875" style="268" customWidth="1"/>
    <col min="4" max="4" width="11.625" style="267" customWidth="1"/>
    <col min="5" max="16384" width="9" style="267"/>
  </cols>
  <sheetData>
    <row r="1" spans="1:4" ht="18" customHeight="1">
      <c r="B1" s="384" t="s">
        <v>1404</v>
      </c>
      <c r="C1" s="384"/>
    </row>
    <row r="2" spans="1:4" ht="24">
      <c r="B2" s="385" t="s">
        <v>1405</v>
      </c>
      <c r="C2" s="385"/>
    </row>
    <row r="3" spans="1:4" ht="20.25" customHeight="1">
      <c r="B3" s="269"/>
      <c r="C3" s="139" t="s">
        <v>2</v>
      </c>
    </row>
    <row r="4" spans="1:4" ht="20.100000000000001" customHeight="1">
      <c r="B4" s="270" t="s">
        <v>86</v>
      </c>
      <c r="C4" s="271" t="s">
        <v>1166</v>
      </c>
    </row>
    <row r="5" spans="1:4" ht="20.100000000000001" customHeight="1">
      <c r="B5" s="272" t="s">
        <v>16</v>
      </c>
      <c r="C5" s="273">
        <v>257385</v>
      </c>
    </row>
    <row r="6" spans="1:4" ht="20.100000000000001" customHeight="1">
      <c r="A6" s="267">
        <v>207</v>
      </c>
      <c r="B6" s="274" t="s">
        <v>1301</v>
      </c>
      <c r="C6" s="273">
        <v>411</v>
      </c>
    </row>
    <row r="7" spans="1:4" ht="20.100000000000001" customHeight="1">
      <c r="A7" s="267">
        <v>20707</v>
      </c>
      <c r="B7" s="274" t="s">
        <v>1303</v>
      </c>
      <c r="C7" s="273">
        <v>73</v>
      </c>
    </row>
    <row r="8" spans="1:4" ht="20.100000000000001" customHeight="1">
      <c r="A8" s="267">
        <v>2070799</v>
      </c>
      <c r="B8" s="274" t="s">
        <v>1305</v>
      </c>
      <c r="C8" s="273">
        <v>73</v>
      </c>
    </row>
    <row r="9" spans="1:4" ht="20.100000000000001" customHeight="1">
      <c r="A9" s="267">
        <v>20709</v>
      </c>
      <c r="B9" s="274" t="s">
        <v>1307</v>
      </c>
      <c r="C9" s="273">
        <v>338</v>
      </c>
      <c r="D9" s="275"/>
    </row>
    <row r="10" spans="1:4" ht="20.100000000000001" customHeight="1">
      <c r="A10" s="267">
        <v>2070904</v>
      </c>
      <c r="B10" s="274" t="s">
        <v>1309</v>
      </c>
      <c r="C10" s="273">
        <v>338.58</v>
      </c>
      <c r="D10" s="275"/>
    </row>
    <row r="11" spans="1:4" ht="20.100000000000001" customHeight="1">
      <c r="A11" s="267">
        <v>208</v>
      </c>
      <c r="B11" s="274" t="s">
        <v>1311</v>
      </c>
      <c r="C11" s="273">
        <v>2528.39</v>
      </c>
    </row>
    <row r="12" spans="1:4" ht="20.100000000000001" customHeight="1">
      <c r="A12" s="267">
        <v>20822</v>
      </c>
      <c r="B12" s="274" t="s">
        <v>1406</v>
      </c>
      <c r="C12" s="273">
        <v>2295.89</v>
      </c>
    </row>
    <row r="13" spans="1:4" ht="20.100000000000001" customHeight="1">
      <c r="A13" s="267">
        <v>2082201</v>
      </c>
      <c r="B13" s="274" t="s">
        <v>1315</v>
      </c>
      <c r="C13" s="273">
        <v>1811.89</v>
      </c>
      <c r="D13" s="275"/>
    </row>
    <row r="14" spans="1:4" ht="20.100000000000001" customHeight="1">
      <c r="A14" s="267">
        <v>2082202</v>
      </c>
      <c r="B14" s="274" t="s">
        <v>1317</v>
      </c>
      <c r="C14" s="273">
        <v>484</v>
      </c>
    </row>
    <row r="15" spans="1:4" ht="20.100000000000001" customHeight="1">
      <c r="A15" s="267">
        <v>20823</v>
      </c>
      <c r="B15" s="274" t="s">
        <v>1319</v>
      </c>
      <c r="C15" s="273">
        <v>232.5</v>
      </c>
    </row>
    <row r="16" spans="1:4" ht="20.100000000000001" customHeight="1">
      <c r="A16" s="267">
        <v>2082302</v>
      </c>
      <c r="B16" s="274" t="s">
        <v>1317</v>
      </c>
      <c r="C16" s="273">
        <v>232.5</v>
      </c>
    </row>
    <row r="17" spans="1:3" ht="20.100000000000001" customHeight="1">
      <c r="A17" s="267">
        <v>212</v>
      </c>
      <c r="B17" s="274" t="s">
        <v>1322</v>
      </c>
      <c r="C17" s="273">
        <v>138681.54</v>
      </c>
    </row>
    <row r="18" spans="1:3" ht="20.100000000000001" customHeight="1">
      <c r="A18" s="267">
        <v>21208</v>
      </c>
      <c r="B18" s="274" t="s">
        <v>1324</v>
      </c>
      <c r="C18" s="273">
        <v>86379.31</v>
      </c>
    </row>
    <row r="19" spans="1:3" ht="20.100000000000001" customHeight="1">
      <c r="A19" s="267">
        <v>2120802</v>
      </c>
      <c r="B19" s="274" t="s">
        <v>1326</v>
      </c>
      <c r="C19" s="273">
        <v>64863.21</v>
      </c>
    </row>
    <row r="20" spans="1:3" ht="20.100000000000001" customHeight="1">
      <c r="A20" s="267">
        <v>2120804</v>
      </c>
      <c r="B20" s="274" t="s">
        <v>1328</v>
      </c>
      <c r="C20" s="273">
        <v>11500</v>
      </c>
    </row>
    <row r="21" spans="1:3" ht="20.100000000000001" customHeight="1">
      <c r="A21" s="267">
        <v>2120899</v>
      </c>
      <c r="B21" s="274" t="s">
        <v>1330</v>
      </c>
      <c r="C21" s="273">
        <v>10016.1</v>
      </c>
    </row>
    <row r="22" spans="1:3" ht="20.100000000000001" customHeight="1">
      <c r="A22" s="267">
        <v>21211</v>
      </c>
      <c r="B22" s="274" t="s">
        <v>1336</v>
      </c>
      <c r="C22" s="273">
        <v>362</v>
      </c>
    </row>
    <row r="23" spans="1:3" ht="20.100000000000001" customHeight="1">
      <c r="A23" s="267">
        <v>21213</v>
      </c>
      <c r="B23" s="274" t="s">
        <v>1338</v>
      </c>
      <c r="C23" s="273">
        <v>1940.23</v>
      </c>
    </row>
    <row r="24" spans="1:3" ht="20.100000000000001" customHeight="1">
      <c r="A24" s="267">
        <v>2121302</v>
      </c>
      <c r="B24" s="274" t="s">
        <v>1342</v>
      </c>
      <c r="C24" s="273">
        <v>1664.15</v>
      </c>
    </row>
    <row r="25" spans="1:3" ht="20.100000000000001" customHeight="1">
      <c r="A25" s="267">
        <v>2121399</v>
      </c>
      <c r="B25" s="274" t="s">
        <v>1344</v>
      </c>
      <c r="C25" s="273">
        <v>276.08</v>
      </c>
    </row>
    <row r="26" spans="1:3" ht="20.100000000000001" customHeight="1">
      <c r="A26" s="267">
        <v>21216</v>
      </c>
      <c r="B26" s="274" t="s">
        <v>1346</v>
      </c>
      <c r="C26" s="273">
        <v>50000</v>
      </c>
    </row>
    <row r="27" spans="1:3" ht="20.100000000000001" customHeight="1">
      <c r="A27" s="267">
        <v>2121699</v>
      </c>
      <c r="B27" s="274" t="s">
        <v>1348</v>
      </c>
      <c r="C27" s="273">
        <v>50000</v>
      </c>
    </row>
    <row r="28" spans="1:3" ht="20.100000000000001" customHeight="1">
      <c r="A28" s="267">
        <v>213</v>
      </c>
      <c r="B28" s="274" t="s">
        <v>1350</v>
      </c>
      <c r="C28" s="273">
        <v>67567</v>
      </c>
    </row>
    <row r="29" spans="1:3" ht="20.100000000000001" customHeight="1">
      <c r="A29" s="267">
        <v>21366</v>
      </c>
      <c r="B29" s="274" t="s">
        <v>1352</v>
      </c>
      <c r="C29" s="273">
        <v>405.7</v>
      </c>
    </row>
    <row r="30" spans="1:3" ht="20.100000000000001" customHeight="1">
      <c r="A30" s="267">
        <v>2136601</v>
      </c>
      <c r="B30" s="274" t="s">
        <v>1317</v>
      </c>
      <c r="C30" s="273">
        <v>405.7</v>
      </c>
    </row>
    <row r="31" spans="1:3" ht="36" customHeight="1">
      <c r="A31" s="267">
        <v>21367</v>
      </c>
      <c r="B31" s="274" t="s">
        <v>1355</v>
      </c>
      <c r="C31" s="273">
        <v>8624</v>
      </c>
    </row>
    <row r="32" spans="1:3" ht="35.1" customHeight="1">
      <c r="A32" s="267">
        <v>2136701</v>
      </c>
      <c r="B32" s="274" t="s">
        <v>1317</v>
      </c>
      <c r="C32" s="273">
        <v>5869.81</v>
      </c>
    </row>
    <row r="33" spans="1:3">
      <c r="A33" s="267">
        <v>2136702</v>
      </c>
      <c r="B33" s="274" t="s">
        <v>1358</v>
      </c>
      <c r="C33" s="273">
        <v>2624.12</v>
      </c>
    </row>
    <row r="34" spans="1:3">
      <c r="A34" s="267">
        <v>2136799</v>
      </c>
      <c r="B34" s="274" t="s">
        <v>1360</v>
      </c>
      <c r="C34" s="273">
        <v>130</v>
      </c>
    </row>
    <row r="35" spans="1:3">
      <c r="A35" s="267">
        <v>21369</v>
      </c>
      <c r="B35" s="274" t="s">
        <v>1362</v>
      </c>
      <c r="C35" s="273">
        <v>58536.7</v>
      </c>
    </row>
    <row r="36" spans="1:3">
      <c r="A36" s="267">
        <v>2136902</v>
      </c>
      <c r="B36" s="274" t="s">
        <v>1364</v>
      </c>
      <c r="C36" s="273">
        <v>58536.7</v>
      </c>
    </row>
    <row r="37" spans="1:3">
      <c r="A37" s="267">
        <v>229</v>
      </c>
      <c r="B37" s="274" t="s">
        <v>1366</v>
      </c>
      <c r="C37" s="273">
        <v>32703.61</v>
      </c>
    </row>
    <row r="38" spans="1:3">
      <c r="A38" s="267">
        <v>22904</v>
      </c>
      <c r="B38" s="274" t="s">
        <v>1368</v>
      </c>
      <c r="C38" s="273">
        <v>30048</v>
      </c>
    </row>
    <row r="39" spans="1:3">
      <c r="A39" s="267">
        <v>2290401</v>
      </c>
      <c r="B39" s="274" t="s">
        <v>1370</v>
      </c>
      <c r="C39" s="273">
        <v>48</v>
      </c>
    </row>
    <row r="40" spans="1:3">
      <c r="A40" s="267">
        <v>2290402</v>
      </c>
      <c r="B40" s="274" t="s">
        <v>1372</v>
      </c>
      <c r="C40" s="273">
        <v>30000</v>
      </c>
    </row>
    <row r="41" spans="1:3">
      <c r="A41" s="267">
        <v>22908</v>
      </c>
      <c r="B41" s="274" t="s">
        <v>1374</v>
      </c>
      <c r="C41" s="273">
        <v>35.840000000000003</v>
      </c>
    </row>
    <row r="42" spans="1:3">
      <c r="A42" s="267">
        <v>2290808</v>
      </c>
      <c r="B42" s="274" t="s">
        <v>1376</v>
      </c>
      <c r="C42" s="273">
        <v>19</v>
      </c>
    </row>
    <row r="43" spans="1:3">
      <c r="A43" s="267">
        <v>2290899</v>
      </c>
      <c r="B43" s="274" t="s">
        <v>1378</v>
      </c>
      <c r="C43" s="273">
        <v>16.84</v>
      </c>
    </row>
    <row r="44" spans="1:3">
      <c r="A44" s="267">
        <v>22960</v>
      </c>
      <c r="B44" s="274" t="s">
        <v>1380</v>
      </c>
      <c r="C44" s="273">
        <v>2619.77</v>
      </c>
    </row>
    <row r="45" spans="1:3">
      <c r="A45" s="267">
        <v>2296002</v>
      </c>
      <c r="B45" s="274" t="s">
        <v>1382</v>
      </c>
      <c r="C45" s="273">
        <v>762</v>
      </c>
    </row>
    <row r="46" spans="1:3">
      <c r="A46" s="267">
        <v>2296003</v>
      </c>
      <c r="B46" s="274" t="s">
        <v>1384</v>
      </c>
      <c r="C46" s="273">
        <v>839.13</v>
      </c>
    </row>
    <row r="47" spans="1:3">
      <c r="A47" s="267">
        <v>2296004</v>
      </c>
      <c r="B47" s="274" t="s">
        <v>1386</v>
      </c>
      <c r="C47" s="273">
        <v>133.75</v>
      </c>
    </row>
    <row r="48" spans="1:3">
      <c r="A48" s="267">
        <v>2296006</v>
      </c>
      <c r="B48" s="274" t="s">
        <v>1388</v>
      </c>
      <c r="C48" s="273">
        <v>217</v>
      </c>
    </row>
    <row r="49" spans="1:3">
      <c r="A49" s="267">
        <v>2296099</v>
      </c>
      <c r="B49" s="274" t="s">
        <v>1390</v>
      </c>
      <c r="C49" s="273">
        <v>667.89</v>
      </c>
    </row>
    <row r="50" spans="1:3">
      <c r="A50" s="267">
        <v>232</v>
      </c>
      <c r="B50" s="274" t="s">
        <v>1392</v>
      </c>
      <c r="C50" s="273">
        <f>15490.72+2.31</f>
        <v>15493.03</v>
      </c>
    </row>
    <row r="51" spans="1:3">
      <c r="A51" s="267">
        <v>23204</v>
      </c>
      <c r="B51" s="274" t="s">
        <v>1394</v>
      </c>
      <c r="C51" s="273">
        <f>15490.72+2.31</f>
        <v>15493.03</v>
      </c>
    </row>
    <row r="52" spans="1:3">
      <c r="A52" s="267">
        <v>2320411</v>
      </c>
      <c r="B52" s="274" t="s">
        <v>1396</v>
      </c>
      <c r="C52" s="273">
        <f>13958.72+2.31</f>
        <v>13961.03</v>
      </c>
    </row>
    <row r="53" spans="1:3">
      <c r="A53" s="267">
        <v>2320431</v>
      </c>
      <c r="B53" s="274" t="s">
        <v>1398</v>
      </c>
      <c r="C53" s="273">
        <v>1532</v>
      </c>
    </row>
    <row r="54" spans="1:3" ht="42" customHeight="1">
      <c r="B54" s="366" t="s">
        <v>1407</v>
      </c>
      <c r="C54" s="366"/>
    </row>
  </sheetData>
  <mergeCells count="3">
    <mergeCell ref="B1:C1"/>
    <mergeCell ref="B2:C2"/>
    <mergeCell ref="B54:C54"/>
  </mergeCells>
  <phoneticPr fontId="78"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11.xml><?xml version="1.0" encoding="utf-8"?>
<worksheet xmlns="http://schemas.openxmlformats.org/spreadsheetml/2006/main" xmlns:r="http://schemas.openxmlformats.org/officeDocument/2006/relationships">
  <sheetPr>
    <tabColor rgb="FF00FF00"/>
    <pageSetUpPr fitToPage="1"/>
  </sheetPr>
  <dimension ref="A1:Q28"/>
  <sheetViews>
    <sheetView showZeros="0" workbookViewId="0">
      <selection activeCell="G8" sqref="G8"/>
    </sheetView>
  </sheetViews>
  <sheetFormatPr defaultColWidth="12.75" defaultRowHeight="13.5"/>
  <cols>
    <col min="1" max="1" width="33" style="229" customWidth="1"/>
    <col min="2" max="2" width="16.375" style="229" customWidth="1"/>
    <col min="3" max="5" width="12.625" style="230" customWidth="1"/>
    <col min="6" max="6" width="12.625" style="263" customWidth="1"/>
    <col min="7" max="7" width="10.875" style="230" customWidth="1"/>
    <col min="8" max="8" width="37.375" style="50" customWidth="1"/>
    <col min="9" max="9" width="16.75" style="50" customWidth="1"/>
    <col min="10" max="12" width="12.5" style="51" customWidth="1"/>
    <col min="13" max="13" width="12.5" style="264" customWidth="1"/>
    <col min="14" max="14" width="11.625" style="264" customWidth="1"/>
    <col min="15" max="260" width="9" style="229" customWidth="1"/>
    <col min="261" max="261" width="29.625" style="229" customWidth="1"/>
    <col min="262" max="262" width="12.75" style="229"/>
    <col min="263" max="263" width="29.75" style="229" customWidth="1"/>
    <col min="264" max="264" width="17" style="229" customWidth="1"/>
    <col min="265" max="265" width="37" style="229" customWidth="1"/>
    <col min="266" max="266" width="17.375" style="229" customWidth="1"/>
    <col min="267" max="516" width="9" style="229" customWidth="1"/>
    <col min="517" max="517" width="29.625" style="229" customWidth="1"/>
    <col min="518" max="518" width="12.75" style="229"/>
    <col min="519" max="519" width="29.75" style="229" customWidth="1"/>
    <col min="520" max="520" width="17" style="229" customWidth="1"/>
    <col min="521" max="521" width="37" style="229" customWidth="1"/>
    <col min="522" max="522" width="17.375" style="229" customWidth="1"/>
    <col min="523" max="772" width="9" style="229" customWidth="1"/>
    <col min="773" max="773" width="29.625" style="229" customWidth="1"/>
    <col min="774" max="774" width="12.75" style="229"/>
    <col min="775" max="775" width="29.75" style="229" customWidth="1"/>
    <col min="776" max="776" width="17" style="229" customWidth="1"/>
    <col min="777" max="777" width="37" style="229" customWidth="1"/>
    <col min="778" max="778" width="17.375" style="229" customWidth="1"/>
    <col min="779" max="1028" width="9" style="229" customWidth="1"/>
    <col min="1029" max="1029" width="29.625" style="229" customWidth="1"/>
    <col min="1030" max="1030" width="12.75" style="229"/>
    <col min="1031" max="1031" width="29.75" style="229" customWidth="1"/>
    <col min="1032" max="1032" width="17" style="229" customWidth="1"/>
    <col min="1033" max="1033" width="37" style="229" customWidth="1"/>
    <col min="1034" max="1034" width="17.375" style="229" customWidth="1"/>
    <col min="1035" max="1284" width="9" style="229" customWidth="1"/>
    <col min="1285" max="1285" width="29.625" style="229" customWidth="1"/>
    <col min="1286" max="1286" width="12.75" style="229"/>
    <col min="1287" max="1287" width="29.75" style="229" customWidth="1"/>
    <col min="1288" max="1288" width="17" style="229" customWidth="1"/>
    <col min="1289" max="1289" width="37" style="229" customWidth="1"/>
    <col min="1290" max="1290" width="17.375" style="229" customWidth="1"/>
    <col min="1291" max="1540" width="9" style="229" customWidth="1"/>
    <col min="1541" max="1541" width="29.625" style="229" customWidth="1"/>
    <col min="1542" max="1542" width="12.75" style="229"/>
    <col min="1543" max="1543" width="29.75" style="229" customWidth="1"/>
    <col min="1544" max="1544" width="17" style="229" customWidth="1"/>
    <col min="1545" max="1545" width="37" style="229" customWidth="1"/>
    <col min="1546" max="1546" width="17.375" style="229" customWidth="1"/>
    <col min="1547" max="1796" width="9" style="229" customWidth="1"/>
    <col min="1797" max="1797" width="29.625" style="229" customWidth="1"/>
    <col min="1798" max="1798" width="12.75" style="229"/>
    <col min="1799" max="1799" width="29.75" style="229" customWidth="1"/>
    <col min="1800" max="1800" width="17" style="229" customWidth="1"/>
    <col min="1801" max="1801" width="37" style="229" customWidth="1"/>
    <col min="1802" max="1802" width="17.375" style="229" customWidth="1"/>
    <col min="1803" max="2052" width="9" style="229" customWidth="1"/>
    <col min="2053" max="2053" width="29.625" style="229" customWidth="1"/>
    <col min="2054" max="2054" width="12.75" style="229"/>
    <col min="2055" max="2055" width="29.75" style="229" customWidth="1"/>
    <col min="2056" max="2056" width="17" style="229" customWidth="1"/>
    <col min="2057" max="2057" width="37" style="229" customWidth="1"/>
    <col min="2058" max="2058" width="17.375" style="229" customWidth="1"/>
    <col min="2059" max="2308" width="9" style="229" customWidth="1"/>
    <col min="2309" max="2309" width="29.625" style="229" customWidth="1"/>
    <col min="2310" max="2310" width="12.75" style="229"/>
    <col min="2311" max="2311" width="29.75" style="229" customWidth="1"/>
    <col min="2312" max="2312" width="17" style="229" customWidth="1"/>
    <col min="2313" max="2313" width="37" style="229" customWidth="1"/>
    <col min="2314" max="2314" width="17.375" style="229" customWidth="1"/>
    <col min="2315" max="2564" width="9" style="229" customWidth="1"/>
    <col min="2565" max="2565" width="29.625" style="229" customWidth="1"/>
    <col min="2566" max="2566" width="12.75" style="229"/>
    <col min="2567" max="2567" width="29.75" style="229" customWidth="1"/>
    <col min="2568" max="2568" width="17" style="229" customWidth="1"/>
    <col min="2569" max="2569" width="37" style="229" customWidth="1"/>
    <col min="2570" max="2570" width="17.375" style="229" customWidth="1"/>
    <col min="2571" max="2820" width="9" style="229" customWidth="1"/>
    <col min="2821" max="2821" width="29.625" style="229" customWidth="1"/>
    <col min="2822" max="2822" width="12.75" style="229"/>
    <col min="2823" max="2823" width="29.75" style="229" customWidth="1"/>
    <col min="2824" max="2824" width="17" style="229" customWidth="1"/>
    <col min="2825" max="2825" width="37" style="229" customWidth="1"/>
    <col min="2826" max="2826" width="17.375" style="229" customWidth="1"/>
    <col min="2827" max="3076" width="9" style="229" customWidth="1"/>
    <col min="3077" max="3077" width="29.625" style="229" customWidth="1"/>
    <col min="3078" max="3078" width="12.75" style="229"/>
    <col min="3079" max="3079" width="29.75" style="229" customWidth="1"/>
    <col min="3080" max="3080" width="17" style="229" customWidth="1"/>
    <col min="3081" max="3081" width="37" style="229" customWidth="1"/>
    <col min="3082" max="3082" width="17.375" style="229" customWidth="1"/>
    <col min="3083" max="3332" width="9" style="229" customWidth="1"/>
    <col min="3333" max="3333" width="29.625" style="229" customWidth="1"/>
    <col min="3334" max="3334" width="12.75" style="229"/>
    <col min="3335" max="3335" width="29.75" style="229" customWidth="1"/>
    <col min="3336" max="3336" width="17" style="229" customWidth="1"/>
    <col min="3337" max="3337" width="37" style="229" customWidth="1"/>
    <col min="3338" max="3338" width="17.375" style="229" customWidth="1"/>
    <col min="3339" max="3588" width="9" style="229" customWidth="1"/>
    <col min="3589" max="3589" width="29.625" style="229" customWidth="1"/>
    <col min="3590" max="3590" width="12.75" style="229"/>
    <col min="3591" max="3591" width="29.75" style="229" customWidth="1"/>
    <col min="3592" max="3592" width="17" style="229" customWidth="1"/>
    <col min="3593" max="3593" width="37" style="229" customWidth="1"/>
    <col min="3594" max="3594" width="17.375" style="229" customWidth="1"/>
    <col min="3595" max="3844" width="9" style="229" customWidth="1"/>
    <col min="3845" max="3845" width="29.625" style="229" customWidth="1"/>
    <col min="3846" max="3846" width="12.75" style="229"/>
    <col min="3847" max="3847" width="29.75" style="229" customWidth="1"/>
    <col min="3848" max="3848" width="17" style="229" customWidth="1"/>
    <col min="3849" max="3849" width="37" style="229" customWidth="1"/>
    <col min="3850" max="3850" width="17.375" style="229" customWidth="1"/>
    <col min="3851" max="4100" width="9" style="229" customWidth="1"/>
    <col min="4101" max="4101" width="29.625" style="229" customWidth="1"/>
    <col min="4102" max="4102" width="12.75" style="229"/>
    <col min="4103" max="4103" width="29.75" style="229" customWidth="1"/>
    <col min="4104" max="4104" width="17" style="229" customWidth="1"/>
    <col min="4105" max="4105" width="37" style="229" customWidth="1"/>
    <col min="4106" max="4106" width="17.375" style="229" customWidth="1"/>
    <col min="4107" max="4356" width="9" style="229" customWidth="1"/>
    <col min="4357" max="4357" width="29.625" style="229" customWidth="1"/>
    <col min="4358" max="4358" width="12.75" style="229"/>
    <col min="4359" max="4359" width="29.75" style="229" customWidth="1"/>
    <col min="4360" max="4360" width="17" style="229" customWidth="1"/>
    <col min="4361" max="4361" width="37" style="229" customWidth="1"/>
    <col min="4362" max="4362" width="17.375" style="229" customWidth="1"/>
    <col min="4363" max="4612" width="9" style="229" customWidth="1"/>
    <col min="4613" max="4613" width="29.625" style="229" customWidth="1"/>
    <col min="4614" max="4614" width="12.75" style="229"/>
    <col min="4615" max="4615" width="29.75" style="229" customWidth="1"/>
    <col min="4616" max="4616" width="17" style="229" customWidth="1"/>
    <col min="4617" max="4617" width="37" style="229" customWidth="1"/>
    <col min="4618" max="4618" width="17.375" style="229" customWidth="1"/>
    <col min="4619" max="4868" width="9" style="229" customWidth="1"/>
    <col min="4869" max="4869" width="29.625" style="229" customWidth="1"/>
    <col min="4870" max="4870" width="12.75" style="229"/>
    <col min="4871" max="4871" width="29.75" style="229" customWidth="1"/>
    <col min="4872" max="4872" width="17" style="229" customWidth="1"/>
    <col min="4873" max="4873" width="37" style="229" customWidth="1"/>
    <col min="4874" max="4874" width="17.375" style="229" customWidth="1"/>
    <col min="4875" max="5124" width="9" style="229" customWidth="1"/>
    <col min="5125" max="5125" width="29.625" style="229" customWidth="1"/>
    <col min="5126" max="5126" width="12.75" style="229"/>
    <col min="5127" max="5127" width="29.75" style="229" customWidth="1"/>
    <col min="5128" max="5128" width="17" style="229" customWidth="1"/>
    <col min="5129" max="5129" width="37" style="229" customWidth="1"/>
    <col min="5130" max="5130" width="17.375" style="229" customWidth="1"/>
    <col min="5131" max="5380" width="9" style="229" customWidth="1"/>
    <col min="5381" max="5381" width="29.625" style="229" customWidth="1"/>
    <col min="5382" max="5382" width="12.75" style="229"/>
    <col min="5383" max="5383" width="29.75" style="229" customWidth="1"/>
    <col min="5384" max="5384" width="17" style="229" customWidth="1"/>
    <col min="5385" max="5385" width="37" style="229" customWidth="1"/>
    <col min="5386" max="5386" width="17.375" style="229" customWidth="1"/>
    <col min="5387" max="5636" width="9" style="229" customWidth="1"/>
    <col min="5637" max="5637" width="29.625" style="229" customWidth="1"/>
    <col min="5638" max="5638" width="12.75" style="229"/>
    <col min="5639" max="5639" width="29.75" style="229" customWidth="1"/>
    <col min="5640" max="5640" width="17" style="229" customWidth="1"/>
    <col min="5641" max="5641" width="37" style="229" customWidth="1"/>
    <col min="5642" max="5642" width="17.375" style="229" customWidth="1"/>
    <col min="5643" max="5892" width="9" style="229" customWidth="1"/>
    <col min="5893" max="5893" width="29.625" style="229" customWidth="1"/>
    <col min="5894" max="5894" width="12.75" style="229"/>
    <col min="5895" max="5895" width="29.75" style="229" customWidth="1"/>
    <col min="5896" max="5896" width="17" style="229" customWidth="1"/>
    <col min="5897" max="5897" width="37" style="229" customWidth="1"/>
    <col min="5898" max="5898" width="17.375" style="229" customWidth="1"/>
    <col min="5899" max="6148" width="9" style="229" customWidth="1"/>
    <col min="6149" max="6149" width="29.625" style="229" customWidth="1"/>
    <col min="6150" max="6150" width="12.75" style="229"/>
    <col min="6151" max="6151" width="29.75" style="229" customWidth="1"/>
    <col min="6152" max="6152" width="17" style="229" customWidth="1"/>
    <col min="6153" max="6153" width="37" style="229" customWidth="1"/>
    <col min="6154" max="6154" width="17.375" style="229" customWidth="1"/>
    <col min="6155" max="6404" width="9" style="229" customWidth="1"/>
    <col min="6405" max="6405" width="29.625" style="229" customWidth="1"/>
    <col min="6406" max="6406" width="12.75" style="229"/>
    <col min="6407" max="6407" width="29.75" style="229" customWidth="1"/>
    <col min="6408" max="6408" width="17" style="229" customWidth="1"/>
    <col min="6409" max="6409" width="37" style="229" customWidth="1"/>
    <col min="6410" max="6410" width="17.375" style="229" customWidth="1"/>
    <col min="6411" max="6660" width="9" style="229" customWidth="1"/>
    <col min="6661" max="6661" width="29.625" style="229" customWidth="1"/>
    <col min="6662" max="6662" width="12.75" style="229"/>
    <col min="6663" max="6663" width="29.75" style="229" customWidth="1"/>
    <col min="6664" max="6664" width="17" style="229" customWidth="1"/>
    <col min="6665" max="6665" width="37" style="229" customWidth="1"/>
    <col min="6666" max="6666" width="17.375" style="229" customWidth="1"/>
    <col min="6667" max="6916" width="9" style="229" customWidth="1"/>
    <col min="6917" max="6917" width="29.625" style="229" customWidth="1"/>
    <col min="6918" max="6918" width="12.75" style="229"/>
    <col min="6919" max="6919" width="29.75" style="229" customWidth="1"/>
    <col min="6920" max="6920" width="17" style="229" customWidth="1"/>
    <col min="6921" max="6921" width="37" style="229" customWidth="1"/>
    <col min="6922" max="6922" width="17.375" style="229" customWidth="1"/>
    <col min="6923" max="7172" width="9" style="229" customWidth="1"/>
    <col min="7173" max="7173" width="29.625" style="229" customWidth="1"/>
    <col min="7174" max="7174" width="12.75" style="229"/>
    <col min="7175" max="7175" width="29.75" style="229" customWidth="1"/>
    <col min="7176" max="7176" width="17" style="229" customWidth="1"/>
    <col min="7177" max="7177" width="37" style="229" customWidth="1"/>
    <col min="7178" max="7178" width="17.375" style="229" customWidth="1"/>
    <col min="7179" max="7428" width="9" style="229" customWidth="1"/>
    <col min="7429" max="7429" width="29.625" style="229" customWidth="1"/>
    <col min="7430" max="7430" width="12.75" style="229"/>
    <col min="7431" max="7431" width="29.75" style="229" customWidth="1"/>
    <col min="7432" max="7432" width="17" style="229" customWidth="1"/>
    <col min="7433" max="7433" width="37" style="229" customWidth="1"/>
    <col min="7434" max="7434" width="17.375" style="229" customWidth="1"/>
    <col min="7435" max="7684" width="9" style="229" customWidth="1"/>
    <col min="7685" max="7685" width="29.625" style="229" customWidth="1"/>
    <col min="7686" max="7686" width="12.75" style="229"/>
    <col min="7687" max="7687" width="29.75" style="229" customWidth="1"/>
    <col min="7688" max="7688" width="17" style="229" customWidth="1"/>
    <col min="7689" max="7689" width="37" style="229" customWidth="1"/>
    <col min="7690" max="7690" width="17.375" style="229" customWidth="1"/>
    <col min="7691" max="7940" width="9" style="229" customWidth="1"/>
    <col min="7941" max="7941" width="29.625" style="229" customWidth="1"/>
    <col min="7942" max="7942" width="12.75" style="229"/>
    <col min="7943" max="7943" width="29.75" style="229" customWidth="1"/>
    <col min="7944" max="7944" width="17" style="229" customWidth="1"/>
    <col min="7945" max="7945" width="37" style="229" customWidth="1"/>
    <col min="7946" max="7946" width="17.375" style="229" customWidth="1"/>
    <col min="7947" max="8196" width="9" style="229" customWidth="1"/>
    <col min="8197" max="8197" width="29.625" style="229" customWidth="1"/>
    <col min="8198" max="8198" width="12.75" style="229"/>
    <col min="8199" max="8199" width="29.75" style="229" customWidth="1"/>
    <col min="8200" max="8200" width="17" style="229" customWidth="1"/>
    <col min="8201" max="8201" width="37" style="229" customWidth="1"/>
    <col min="8202" max="8202" width="17.375" style="229" customWidth="1"/>
    <col min="8203" max="8452" width="9" style="229" customWidth="1"/>
    <col min="8453" max="8453" width="29.625" style="229" customWidth="1"/>
    <col min="8454" max="8454" width="12.75" style="229"/>
    <col min="8455" max="8455" width="29.75" style="229" customWidth="1"/>
    <col min="8456" max="8456" width="17" style="229" customWidth="1"/>
    <col min="8457" max="8457" width="37" style="229" customWidth="1"/>
    <col min="8458" max="8458" width="17.375" style="229" customWidth="1"/>
    <col min="8459" max="8708" width="9" style="229" customWidth="1"/>
    <col min="8709" max="8709" width="29.625" style="229" customWidth="1"/>
    <col min="8710" max="8710" width="12.75" style="229"/>
    <col min="8711" max="8711" width="29.75" style="229" customWidth="1"/>
    <col min="8712" max="8712" width="17" style="229" customWidth="1"/>
    <col min="8713" max="8713" width="37" style="229" customWidth="1"/>
    <col min="8714" max="8714" width="17.375" style="229" customWidth="1"/>
    <col min="8715" max="8964" width="9" style="229" customWidth="1"/>
    <col min="8965" max="8965" width="29.625" style="229" customWidth="1"/>
    <col min="8966" max="8966" width="12.75" style="229"/>
    <col min="8967" max="8967" width="29.75" style="229" customWidth="1"/>
    <col min="8968" max="8968" width="17" style="229" customWidth="1"/>
    <col min="8969" max="8969" width="37" style="229" customWidth="1"/>
    <col min="8970" max="8970" width="17.375" style="229" customWidth="1"/>
    <col min="8971" max="9220" width="9" style="229" customWidth="1"/>
    <col min="9221" max="9221" width="29.625" style="229" customWidth="1"/>
    <col min="9222" max="9222" width="12.75" style="229"/>
    <col min="9223" max="9223" width="29.75" style="229" customWidth="1"/>
    <col min="9224" max="9224" width="17" style="229" customWidth="1"/>
    <col min="9225" max="9225" width="37" style="229" customWidth="1"/>
    <col min="9226" max="9226" width="17.375" style="229" customWidth="1"/>
    <col min="9227" max="9476" width="9" style="229" customWidth="1"/>
    <col min="9477" max="9477" width="29.625" style="229" customWidth="1"/>
    <col min="9478" max="9478" width="12.75" style="229"/>
    <col min="9479" max="9479" width="29.75" style="229" customWidth="1"/>
    <col min="9480" max="9480" width="17" style="229" customWidth="1"/>
    <col min="9481" max="9481" width="37" style="229" customWidth="1"/>
    <col min="9482" max="9482" width="17.375" style="229" customWidth="1"/>
    <col min="9483" max="9732" width="9" style="229" customWidth="1"/>
    <col min="9733" max="9733" width="29.625" style="229" customWidth="1"/>
    <col min="9734" max="9734" width="12.75" style="229"/>
    <col min="9735" max="9735" width="29.75" style="229" customWidth="1"/>
    <col min="9736" max="9736" width="17" style="229" customWidth="1"/>
    <col min="9737" max="9737" width="37" style="229" customWidth="1"/>
    <col min="9738" max="9738" width="17.375" style="229" customWidth="1"/>
    <col min="9739" max="9988" width="9" style="229" customWidth="1"/>
    <col min="9989" max="9989" width="29.625" style="229" customWidth="1"/>
    <col min="9990" max="9990" width="12.75" style="229"/>
    <col min="9991" max="9991" width="29.75" style="229" customWidth="1"/>
    <col min="9992" max="9992" width="17" style="229" customWidth="1"/>
    <col min="9993" max="9993" width="37" style="229" customWidth="1"/>
    <col min="9994" max="9994" width="17.375" style="229" customWidth="1"/>
    <col min="9995" max="10244" width="9" style="229" customWidth="1"/>
    <col min="10245" max="10245" width="29.625" style="229" customWidth="1"/>
    <col min="10246" max="10246" width="12.75" style="229"/>
    <col min="10247" max="10247" width="29.75" style="229" customWidth="1"/>
    <col min="10248" max="10248" width="17" style="229" customWidth="1"/>
    <col min="10249" max="10249" width="37" style="229" customWidth="1"/>
    <col min="10250" max="10250" width="17.375" style="229" customWidth="1"/>
    <col min="10251" max="10500" width="9" style="229" customWidth="1"/>
    <col min="10501" max="10501" width="29.625" style="229" customWidth="1"/>
    <col min="10502" max="10502" width="12.75" style="229"/>
    <col min="10503" max="10503" width="29.75" style="229" customWidth="1"/>
    <col min="10504" max="10504" width="17" style="229" customWidth="1"/>
    <col min="10505" max="10505" width="37" style="229" customWidth="1"/>
    <col min="10506" max="10506" width="17.375" style="229" customWidth="1"/>
    <col min="10507" max="10756" width="9" style="229" customWidth="1"/>
    <col min="10757" max="10757" width="29.625" style="229" customWidth="1"/>
    <col min="10758" max="10758" width="12.75" style="229"/>
    <col min="10759" max="10759" width="29.75" style="229" customWidth="1"/>
    <col min="10760" max="10760" width="17" style="229" customWidth="1"/>
    <col min="10761" max="10761" width="37" style="229" customWidth="1"/>
    <col min="10762" max="10762" width="17.375" style="229" customWidth="1"/>
    <col min="10763" max="11012" width="9" style="229" customWidth="1"/>
    <col min="11013" max="11013" width="29.625" style="229" customWidth="1"/>
    <col min="11014" max="11014" width="12.75" style="229"/>
    <col min="11015" max="11015" width="29.75" style="229" customWidth="1"/>
    <col min="11016" max="11016" width="17" style="229" customWidth="1"/>
    <col min="11017" max="11017" width="37" style="229" customWidth="1"/>
    <col min="11018" max="11018" width="17.375" style="229" customWidth="1"/>
    <col min="11019" max="11268" width="9" style="229" customWidth="1"/>
    <col min="11269" max="11269" width="29.625" style="229" customWidth="1"/>
    <col min="11270" max="11270" width="12.75" style="229"/>
    <col min="11271" max="11271" width="29.75" style="229" customWidth="1"/>
    <col min="11272" max="11272" width="17" style="229" customWidth="1"/>
    <col min="11273" max="11273" width="37" style="229" customWidth="1"/>
    <col min="11274" max="11274" width="17.375" style="229" customWidth="1"/>
    <col min="11275" max="11524" width="9" style="229" customWidth="1"/>
    <col min="11525" max="11525" width="29.625" style="229" customWidth="1"/>
    <col min="11526" max="11526" width="12.75" style="229"/>
    <col min="11527" max="11527" width="29.75" style="229" customWidth="1"/>
    <col min="11528" max="11528" width="17" style="229" customWidth="1"/>
    <col min="11529" max="11529" width="37" style="229" customWidth="1"/>
    <col min="11530" max="11530" width="17.375" style="229" customWidth="1"/>
    <col min="11531" max="11780" width="9" style="229" customWidth="1"/>
    <col min="11781" max="11781" width="29.625" style="229" customWidth="1"/>
    <col min="11782" max="11782" width="12.75" style="229"/>
    <col min="11783" max="11783" width="29.75" style="229" customWidth="1"/>
    <col min="11784" max="11784" width="17" style="229" customWidth="1"/>
    <col min="11785" max="11785" width="37" style="229" customWidth="1"/>
    <col min="11786" max="11786" width="17.375" style="229" customWidth="1"/>
    <col min="11787" max="12036" width="9" style="229" customWidth="1"/>
    <col min="12037" max="12037" width="29.625" style="229" customWidth="1"/>
    <col min="12038" max="12038" width="12.75" style="229"/>
    <col min="12039" max="12039" width="29.75" style="229" customWidth="1"/>
    <col min="12040" max="12040" width="17" style="229" customWidth="1"/>
    <col min="12041" max="12041" width="37" style="229" customWidth="1"/>
    <col min="12042" max="12042" width="17.375" style="229" customWidth="1"/>
    <col min="12043" max="12292" width="9" style="229" customWidth="1"/>
    <col min="12293" max="12293" width="29.625" style="229" customWidth="1"/>
    <col min="12294" max="12294" width="12.75" style="229"/>
    <col min="12295" max="12295" width="29.75" style="229" customWidth="1"/>
    <col min="12296" max="12296" width="17" style="229" customWidth="1"/>
    <col min="12297" max="12297" width="37" style="229" customWidth="1"/>
    <col min="12298" max="12298" width="17.375" style="229" customWidth="1"/>
    <col min="12299" max="12548" width="9" style="229" customWidth="1"/>
    <col min="12549" max="12549" width="29.625" style="229" customWidth="1"/>
    <col min="12550" max="12550" width="12.75" style="229"/>
    <col min="12551" max="12551" width="29.75" style="229" customWidth="1"/>
    <col min="12552" max="12552" width="17" style="229" customWidth="1"/>
    <col min="12553" max="12553" width="37" style="229" customWidth="1"/>
    <col min="12554" max="12554" width="17.375" style="229" customWidth="1"/>
    <col min="12555" max="12804" width="9" style="229" customWidth="1"/>
    <col min="12805" max="12805" width="29.625" style="229" customWidth="1"/>
    <col min="12806" max="12806" width="12.75" style="229"/>
    <col min="12807" max="12807" width="29.75" style="229" customWidth="1"/>
    <col min="12808" max="12808" width="17" style="229" customWidth="1"/>
    <col min="12809" max="12809" width="37" style="229" customWidth="1"/>
    <col min="12810" max="12810" width="17.375" style="229" customWidth="1"/>
    <col min="12811" max="13060" width="9" style="229" customWidth="1"/>
    <col min="13061" max="13061" width="29.625" style="229" customWidth="1"/>
    <col min="13062" max="13062" width="12.75" style="229"/>
    <col min="13063" max="13063" width="29.75" style="229" customWidth="1"/>
    <col min="13064" max="13064" width="17" style="229" customWidth="1"/>
    <col min="13065" max="13065" width="37" style="229" customWidth="1"/>
    <col min="13066" max="13066" width="17.375" style="229" customWidth="1"/>
    <col min="13067" max="13316" width="9" style="229" customWidth="1"/>
    <col min="13317" max="13317" width="29.625" style="229" customWidth="1"/>
    <col min="13318" max="13318" width="12.75" style="229"/>
    <col min="13319" max="13319" width="29.75" style="229" customWidth="1"/>
    <col min="13320" max="13320" width="17" style="229" customWidth="1"/>
    <col min="13321" max="13321" width="37" style="229" customWidth="1"/>
    <col min="13322" max="13322" width="17.375" style="229" customWidth="1"/>
    <col min="13323" max="13572" width="9" style="229" customWidth="1"/>
    <col min="13573" max="13573" width="29.625" style="229" customWidth="1"/>
    <col min="13574" max="13574" width="12.75" style="229"/>
    <col min="13575" max="13575" width="29.75" style="229" customWidth="1"/>
    <col min="13576" max="13576" width="17" style="229" customWidth="1"/>
    <col min="13577" max="13577" width="37" style="229" customWidth="1"/>
    <col min="13578" max="13578" width="17.375" style="229" customWidth="1"/>
    <col min="13579" max="13828" width="9" style="229" customWidth="1"/>
    <col min="13829" max="13829" width="29.625" style="229" customWidth="1"/>
    <col min="13830" max="13830" width="12.75" style="229"/>
    <col min="13831" max="13831" width="29.75" style="229" customWidth="1"/>
    <col min="13832" max="13832" width="17" style="229" customWidth="1"/>
    <col min="13833" max="13833" width="37" style="229" customWidth="1"/>
    <col min="13834" max="13834" width="17.375" style="229" customWidth="1"/>
    <col min="13835" max="14084" width="9" style="229" customWidth="1"/>
    <col min="14085" max="14085" width="29.625" style="229" customWidth="1"/>
    <col min="14086" max="14086" width="12.75" style="229"/>
    <col min="14087" max="14087" width="29.75" style="229" customWidth="1"/>
    <col min="14088" max="14088" width="17" style="229" customWidth="1"/>
    <col min="14089" max="14089" width="37" style="229" customWidth="1"/>
    <col min="14090" max="14090" width="17.375" style="229" customWidth="1"/>
    <col min="14091" max="14340" width="9" style="229" customWidth="1"/>
    <col min="14341" max="14341" width="29.625" style="229" customWidth="1"/>
    <col min="14342" max="14342" width="12.75" style="229"/>
    <col min="14343" max="14343" width="29.75" style="229" customWidth="1"/>
    <col min="14344" max="14344" width="17" style="229" customWidth="1"/>
    <col min="14345" max="14345" width="37" style="229" customWidth="1"/>
    <col min="14346" max="14346" width="17.375" style="229" customWidth="1"/>
    <col min="14347" max="14596" width="9" style="229" customWidth="1"/>
    <col min="14597" max="14597" width="29.625" style="229" customWidth="1"/>
    <col min="14598" max="14598" width="12.75" style="229"/>
    <col min="14599" max="14599" width="29.75" style="229" customWidth="1"/>
    <col min="14600" max="14600" width="17" style="229" customWidth="1"/>
    <col min="14601" max="14601" width="37" style="229" customWidth="1"/>
    <col min="14602" max="14602" width="17.375" style="229" customWidth="1"/>
    <col min="14603" max="14852" width="9" style="229" customWidth="1"/>
    <col min="14853" max="14853" width="29.625" style="229" customWidth="1"/>
    <col min="14854" max="14854" width="12.75" style="229"/>
    <col min="14855" max="14855" width="29.75" style="229" customWidth="1"/>
    <col min="14856" max="14856" width="17" style="229" customWidth="1"/>
    <col min="14857" max="14857" width="37" style="229" customWidth="1"/>
    <col min="14858" max="14858" width="17.375" style="229" customWidth="1"/>
    <col min="14859" max="15108" width="9" style="229" customWidth="1"/>
    <col min="15109" max="15109" width="29.625" style="229" customWidth="1"/>
    <col min="15110" max="15110" width="12.75" style="229"/>
    <col min="15111" max="15111" width="29.75" style="229" customWidth="1"/>
    <col min="15112" max="15112" width="17" style="229" customWidth="1"/>
    <col min="15113" max="15113" width="37" style="229" customWidth="1"/>
    <col min="15114" max="15114" width="17.375" style="229" customWidth="1"/>
    <col min="15115" max="15364" width="9" style="229" customWidth="1"/>
    <col min="15365" max="15365" width="29.625" style="229" customWidth="1"/>
    <col min="15366" max="15366" width="12.75" style="229"/>
    <col min="15367" max="15367" width="29.75" style="229" customWidth="1"/>
    <col min="15368" max="15368" width="17" style="229" customWidth="1"/>
    <col min="15369" max="15369" width="37" style="229" customWidth="1"/>
    <col min="15370" max="15370" width="17.375" style="229" customWidth="1"/>
    <col min="15371" max="15620" width="9" style="229" customWidth="1"/>
    <col min="15621" max="15621" width="29.625" style="229" customWidth="1"/>
    <col min="15622" max="15622" width="12.75" style="229"/>
    <col min="15623" max="15623" width="29.75" style="229" customWidth="1"/>
    <col min="15624" max="15624" width="17" style="229" customWidth="1"/>
    <col min="15625" max="15625" width="37" style="229" customWidth="1"/>
    <col min="15626" max="15626" width="17.375" style="229" customWidth="1"/>
    <col min="15627" max="15876" width="9" style="229" customWidth="1"/>
    <col min="15877" max="15877" width="29.625" style="229" customWidth="1"/>
    <col min="15878" max="15878" width="12.75" style="229"/>
    <col min="15879" max="15879" width="29.75" style="229" customWidth="1"/>
    <col min="15880" max="15880" width="17" style="229" customWidth="1"/>
    <col min="15881" max="15881" width="37" style="229" customWidth="1"/>
    <col min="15882" max="15882" width="17.375" style="229" customWidth="1"/>
    <col min="15883" max="16132" width="9" style="229" customWidth="1"/>
    <col min="16133" max="16133" width="29.625" style="229" customWidth="1"/>
    <col min="16134" max="16134" width="12.75" style="229"/>
    <col min="16135" max="16135" width="29.75" style="229" customWidth="1"/>
    <col min="16136" max="16136" width="17" style="229" customWidth="1"/>
    <col min="16137" max="16137" width="37" style="229" customWidth="1"/>
    <col min="16138" max="16138" width="17.375" style="229" customWidth="1"/>
    <col min="16139" max="16383" width="9" style="229" customWidth="1"/>
    <col min="16384" max="16384" width="9" style="229"/>
  </cols>
  <sheetData>
    <row r="1" spans="1:17" ht="18.75" customHeight="1">
      <c r="A1" s="374" t="s">
        <v>1408</v>
      </c>
      <c r="B1" s="374"/>
      <c r="C1" s="374"/>
      <c r="D1" s="374"/>
      <c r="E1" s="374"/>
      <c r="F1" s="386"/>
      <c r="G1" s="374"/>
      <c r="H1" s="374"/>
      <c r="I1" s="49"/>
      <c r="J1" s="49"/>
      <c r="K1" s="49"/>
      <c r="L1" s="49"/>
      <c r="M1" s="265"/>
    </row>
    <row r="2" spans="1:17" ht="27.6" customHeight="1">
      <c r="A2" s="376" t="s">
        <v>1409</v>
      </c>
      <c r="B2" s="376"/>
      <c r="C2" s="376"/>
      <c r="D2" s="376"/>
      <c r="E2" s="376"/>
      <c r="F2" s="378"/>
      <c r="G2" s="376"/>
      <c r="H2" s="376"/>
      <c r="I2" s="376"/>
      <c r="J2" s="376"/>
      <c r="K2" s="376"/>
      <c r="L2" s="376"/>
      <c r="M2" s="378"/>
      <c r="N2" s="378"/>
    </row>
    <row r="3" spans="1:17" ht="23.25" customHeight="1">
      <c r="A3" s="231"/>
      <c r="B3" s="231"/>
      <c r="C3" s="231"/>
      <c r="D3" s="231"/>
      <c r="E3" s="231"/>
      <c r="F3" s="266"/>
      <c r="G3" s="231"/>
      <c r="H3" s="231"/>
      <c r="I3" s="231"/>
      <c r="J3" s="387" t="s">
        <v>2</v>
      </c>
      <c r="K3" s="387"/>
      <c r="L3" s="387"/>
      <c r="M3" s="388"/>
      <c r="N3" s="388"/>
    </row>
    <row r="4" spans="1:17" s="228" customFormat="1" ht="56.25">
      <c r="A4" s="232" t="s">
        <v>3</v>
      </c>
      <c r="B4" s="232" t="s">
        <v>4</v>
      </c>
      <c r="C4" s="233" t="s">
        <v>1410</v>
      </c>
      <c r="D4" s="233" t="s">
        <v>1129</v>
      </c>
      <c r="E4" s="233" t="s">
        <v>7</v>
      </c>
      <c r="F4" s="234" t="s">
        <v>8</v>
      </c>
      <c r="G4" s="235" t="s">
        <v>9</v>
      </c>
      <c r="H4" s="57" t="s">
        <v>1411</v>
      </c>
      <c r="I4" s="57" t="s">
        <v>4</v>
      </c>
      <c r="J4" s="233" t="s">
        <v>1410</v>
      </c>
      <c r="K4" s="233" t="s">
        <v>1129</v>
      </c>
      <c r="L4" s="233" t="s">
        <v>7</v>
      </c>
      <c r="M4" s="234" t="s">
        <v>8</v>
      </c>
      <c r="N4" s="234" t="s">
        <v>9</v>
      </c>
    </row>
    <row r="5" spans="1:17" s="228" customFormat="1" ht="24" customHeight="1">
      <c r="A5" s="232" t="s">
        <v>14</v>
      </c>
      <c r="B5" s="236">
        <f>B6+B20</f>
        <v>25000</v>
      </c>
      <c r="C5" s="236">
        <f>C6+C20</f>
        <v>40000</v>
      </c>
      <c r="D5" s="236">
        <f>D6+D20</f>
        <v>40000</v>
      </c>
      <c r="E5" s="236">
        <f>E6+E20</f>
        <v>40000</v>
      </c>
      <c r="F5" s="237">
        <f t="shared" ref="F5:F8" si="0">E5/D5</f>
        <v>1</v>
      </c>
      <c r="G5" s="238">
        <f t="shared" ref="G5:G8" si="1">E5/B5-1</f>
        <v>0.6</v>
      </c>
      <c r="H5" s="57" t="s">
        <v>14</v>
      </c>
      <c r="I5" s="236">
        <f>I6+I20</f>
        <v>25000</v>
      </c>
      <c r="J5" s="236">
        <f>J6+J20</f>
        <v>40000</v>
      </c>
      <c r="K5" s="236">
        <f>K6+K20</f>
        <v>40000</v>
      </c>
      <c r="L5" s="236">
        <f>L6+L20</f>
        <v>40000</v>
      </c>
      <c r="M5" s="237">
        <f>L5/K5</f>
        <v>1</v>
      </c>
      <c r="N5" s="237">
        <f>L5/I5-1</f>
        <v>0.6</v>
      </c>
    </row>
    <row r="6" spans="1:17" s="228" customFormat="1" ht="24" customHeight="1">
      <c r="A6" s="62" t="s">
        <v>15</v>
      </c>
      <c r="B6" s="236">
        <f>SUM(B7:B9)</f>
        <v>25000</v>
      </c>
      <c r="C6" s="236">
        <f>SUM(C7:C9)</f>
        <v>40000</v>
      </c>
      <c r="D6" s="236">
        <f>SUM(D7:D9)</f>
        <v>40000</v>
      </c>
      <c r="E6" s="236">
        <f>SUM(E7:E9)</f>
        <v>40000</v>
      </c>
      <c r="F6" s="237">
        <f t="shared" si="0"/>
        <v>1</v>
      </c>
      <c r="G6" s="238">
        <f t="shared" si="1"/>
        <v>0.6</v>
      </c>
      <c r="H6" s="64" t="s">
        <v>16</v>
      </c>
      <c r="I6" s="64"/>
      <c r="J6" s="236">
        <f>SUM(J7,J12,J15,J17)</f>
        <v>0</v>
      </c>
      <c r="K6" s="236"/>
      <c r="L6" s="236"/>
      <c r="M6" s="237"/>
      <c r="N6" s="237"/>
    </row>
    <row r="7" spans="1:17" s="228" customFormat="1" ht="22.5" customHeight="1">
      <c r="A7" s="239" t="s">
        <v>1412</v>
      </c>
      <c r="B7" s="239"/>
      <c r="C7" s="67"/>
      <c r="D7" s="240"/>
      <c r="E7" s="240"/>
      <c r="F7" s="237"/>
      <c r="G7" s="241"/>
      <c r="H7" s="239" t="s">
        <v>1413</v>
      </c>
      <c r="I7" s="239"/>
      <c r="J7" s="240">
        <f>SUM(J8:J11)</f>
        <v>0</v>
      </c>
      <c r="K7" s="240"/>
      <c r="L7" s="240"/>
      <c r="M7" s="243"/>
      <c r="N7" s="258"/>
      <c r="Q7" s="262"/>
    </row>
    <row r="8" spans="1:17" s="228" customFormat="1" ht="22.5" customHeight="1">
      <c r="A8" s="239" t="s">
        <v>1414</v>
      </c>
      <c r="B8" s="239">
        <v>25000</v>
      </c>
      <c r="C8" s="67">
        <v>40000</v>
      </c>
      <c r="D8" s="240">
        <v>40000</v>
      </c>
      <c r="E8" s="240">
        <v>40000</v>
      </c>
      <c r="F8" s="242">
        <f t="shared" si="0"/>
        <v>1</v>
      </c>
      <c r="G8" s="242">
        <f t="shared" si="1"/>
        <v>0.6</v>
      </c>
      <c r="H8" s="239" t="s">
        <v>1415</v>
      </c>
      <c r="I8" s="239"/>
      <c r="J8" s="67"/>
      <c r="K8" s="240"/>
      <c r="L8" s="240"/>
      <c r="M8" s="243"/>
      <c r="N8" s="258"/>
      <c r="Q8" s="262"/>
    </row>
    <row r="9" spans="1:17" s="228" customFormat="1" ht="22.5" customHeight="1">
      <c r="A9" s="239" t="s">
        <v>1416</v>
      </c>
      <c r="B9" s="239"/>
      <c r="C9" s="240"/>
      <c r="D9" s="240"/>
      <c r="E9" s="240"/>
      <c r="F9" s="243"/>
      <c r="G9" s="241"/>
      <c r="H9" s="239" t="s">
        <v>1417</v>
      </c>
      <c r="I9" s="239"/>
      <c r="J9" s="240"/>
      <c r="K9" s="240"/>
      <c r="L9" s="240"/>
      <c r="M9" s="243"/>
      <c r="N9" s="258"/>
      <c r="Q9" s="262"/>
    </row>
    <row r="10" spans="1:17" s="228" customFormat="1" ht="22.5" customHeight="1">
      <c r="A10" s="239"/>
      <c r="B10" s="239"/>
      <c r="C10" s="244"/>
      <c r="D10" s="244"/>
      <c r="E10" s="244"/>
      <c r="F10" s="245"/>
      <c r="G10" s="244"/>
      <c r="H10" s="239" t="s">
        <v>1418</v>
      </c>
      <c r="I10" s="239"/>
      <c r="J10" s="240"/>
      <c r="K10" s="240"/>
      <c r="L10" s="240"/>
      <c r="M10" s="243"/>
      <c r="N10" s="258"/>
      <c r="Q10" s="262"/>
    </row>
    <row r="11" spans="1:17" s="228" customFormat="1" ht="22.5" customHeight="1">
      <c r="A11" s="239"/>
      <c r="B11" s="239"/>
      <c r="C11" s="246"/>
      <c r="D11" s="246"/>
      <c r="E11" s="246"/>
      <c r="F11" s="247"/>
      <c r="G11" s="246"/>
      <c r="H11" s="239" t="s">
        <v>1419</v>
      </c>
      <c r="I11" s="239"/>
      <c r="J11" s="67"/>
      <c r="K11" s="240"/>
      <c r="L11" s="240"/>
      <c r="M11" s="243"/>
      <c r="N11" s="258"/>
      <c r="Q11" s="262"/>
    </row>
    <row r="12" spans="1:17" s="228" customFormat="1" ht="22.5" customHeight="1">
      <c r="A12" s="248"/>
      <c r="B12" s="248"/>
      <c r="C12" s="246"/>
      <c r="D12" s="246"/>
      <c r="E12" s="246"/>
      <c r="F12" s="247"/>
      <c r="G12" s="246"/>
      <c r="H12" s="239" t="s">
        <v>1420</v>
      </c>
      <c r="I12" s="239"/>
      <c r="J12" s="240">
        <f>SUM(J13:J14)</f>
        <v>0</v>
      </c>
      <c r="K12" s="240"/>
      <c r="L12" s="240"/>
      <c r="M12" s="243"/>
      <c r="N12" s="258"/>
      <c r="Q12" s="262"/>
    </row>
    <row r="13" spans="1:17" s="228" customFormat="1" ht="22.5" customHeight="1">
      <c r="A13" s="248"/>
      <c r="B13" s="248"/>
      <c r="C13" s="246"/>
      <c r="D13" s="246"/>
      <c r="E13" s="246"/>
      <c r="F13" s="247"/>
      <c r="G13" s="246"/>
      <c r="H13" s="70" t="s">
        <v>1421</v>
      </c>
      <c r="I13" s="70"/>
      <c r="J13" s="67"/>
      <c r="K13" s="240"/>
      <c r="L13" s="240"/>
      <c r="M13" s="243"/>
      <c r="N13" s="258"/>
      <c r="Q13" s="262"/>
    </row>
    <row r="14" spans="1:17" s="228" customFormat="1" ht="22.5" customHeight="1">
      <c r="A14" s="249"/>
      <c r="B14" s="249"/>
      <c r="C14" s="246"/>
      <c r="D14" s="246"/>
      <c r="E14" s="246"/>
      <c r="F14" s="247"/>
      <c r="G14" s="246"/>
      <c r="H14" s="239" t="s">
        <v>1422</v>
      </c>
      <c r="I14" s="239"/>
      <c r="J14" s="67"/>
      <c r="K14" s="240"/>
      <c r="L14" s="240"/>
      <c r="M14" s="243"/>
      <c r="N14" s="258"/>
      <c r="Q14" s="262"/>
    </row>
    <row r="15" spans="1:17" s="228" customFormat="1" ht="22.5" customHeight="1">
      <c r="A15" s="249"/>
      <c r="B15" s="249"/>
      <c r="C15" s="246"/>
      <c r="D15" s="246"/>
      <c r="E15" s="246"/>
      <c r="F15" s="247"/>
      <c r="G15" s="246"/>
      <c r="H15" s="239" t="s">
        <v>1423</v>
      </c>
      <c r="I15" s="239"/>
      <c r="J15" s="240">
        <f>J16</f>
        <v>0</v>
      </c>
      <c r="K15" s="240"/>
      <c r="L15" s="240"/>
      <c r="M15" s="243"/>
      <c r="N15" s="259"/>
      <c r="Q15" s="262"/>
    </row>
    <row r="16" spans="1:17" s="228" customFormat="1" ht="22.5" customHeight="1">
      <c r="A16" s="249"/>
      <c r="B16" s="249"/>
      <c r="C16" s="246"/>
      <c r="D16" s="246"/>
      <c r="E16" s="246"/>
      <c r="F16" s="247"/>
      <c r="G16" s="246"/>
      <c r="H16" s="239" t="s">
        <v>1424</v>
      </c>
      <c r="I16" s="239"/>
      <c r="J16" s="240"/>
      <c r="K16" s="240"/>
      <c r="L16" s="240"/>
      <c r="M16" s="243"/>
      <c r="N16" s="259"/>
      <c r="Q16" s="262"/>
    </row>
    <row r="17" spans="1:17" s="228" customFormat="1" ht="22.5" customHeight="1">
      <c r="A17" s="249"/>
      <c r="B17" s="249"/>
      <c r="C17" s="246"/>
      <c r="D17" s="246"/>
      <c r="E17" s="246"/>
      <c r="F17" s="247"/>
      <c r="G17" s="246"/>
      <c r="H17" s="239" t="s">
        <v>1425</v>
      </c>
      <c r="I17" s="239"/>
      <c r="J17" s="240">
        <f>J18</f>
        <v>0</v>
      </c>
      <c r="K17" s="240"/>
      <c r="L17" s="240"/>
      <c r="M17" s="243"/>
      <c r="N17" s="259"/>
      <c r="Q17" s="262"/>
    </row>
    <row r="18" spans="1:17" s="228" customFormat="1" ht="22.5" customHeight="1">
      <c r="A18" s="250"/>
      <c r="B18" s="250"/>
      <c r="C18" s="251"/>
      <c r="D18" s="251"/>
      <c r="E18" s="251"/>
      <c r="F18" s="252"/>
      <c r="G18" s="251"/>
      <c r="H18" s="239" t="s">
        <v>1426</v>
      </c>
      <c r="I18" s="239"/>
      <c r="J18" s="67"/>
      <c r="K18" s="240"/>
      <c r="L18" s="240"/>
      <c r="M18" s="243"/>
      <c r="N18" s="260"/>
      <c r="Q18" s="262"/>
    </row>
    <row r="19" spans="1:17" s="228" customFormat="1" ht="22.5" customHeight="1">
      <c r="A19" s="250"/>
      <c r="B19" s="250"/>
      <c r="C19" s="251"/>
      <c r="D19" s="251"/>
      <c r="E19" s="251"/>
      <c r="F19" s="252"/>
      <c r="G19" s="251"/>
      <c r="H19" s="239"/>
      <c r="I19" s="239"/>
      <c r="J19" s="261"/>
      <c r="K19" s="261"/>
      <c r="L19" s="261"/>
      <c r="M19" s="258"/>
      <c r="N19" s="259"/>
    </row>
    <row r="20" spans="1:17" s="228" customFormat="1" ht="22.5" customHeight="1">
      <c r="A20" s="62" t="s">
        <v>62</v>
      </c>
      <c r="B20" s="62"/>
      <c r="C20" s="236">
        <f>SUM(C21:C22)</f>
        <v>0</v>
      </c>
      <c r="D20" s="236"/>
      <c r="E20" s="236"/>
      <c r="F20" s="237"/>
      <c r="G20" s="253"/>
      <c r="H20" s="62" t="s">
        <v>63</v>
      </c>
      <c r="I20" s="236">
        <f>SUM(I21:I23)</f>
        <v>25000</v>
      </c>
      <c r="J20" s="236">
        <f>SUM(J21:J23)</f>
        <v>40000</v>
      </c>
      <c r="K20" s="236">
        <f>SUM(K21:K23)</f>
        <v>40000</v>
      </c>
      <c r="L20" s="236">
        <f>SUM(L21:L23)</f>
        <v>40000</v>
      </c>
      <c r="M20" s="237">
        <f>L20/K20</f>
        <v>1</v>
      </c>
      <c r="N20" s="237">
        <f>L20/I20-1</f>
        <v>0.6</v>
      </c>
    </row>
    <row r="21" spans="1:17" s="228" customFormat="1" ht="22.5" customHeight="1">
      <c r="A21" s="254" t="s">
        <v>1427</v>
      </c>
      <c r="B21" s="254"/>
      <c r="C21" s="240"/>
      <c r="D21" s="240"/>
      <c r="E21" s="240"/>
      <c r="F21" s="243"/>
      <c r="G21" s="255"/>
      <c r="H21" s="254" t="s">
        <v>1428</v>
      </c>
      <c r="I21" s="240">
        <v>25000</v>
      </c>
      <c r="J21" s="240">
        <v>40000</v>
      </c>
      <c r="K21" s="240">
        <v>40000</v>
      </c>
      <c r="L21" s="240">
        <v>40000</v>
      </c>
      <c r="M21" s="242">
        <f>L21/K21</f>
        <v>1</v>
      </c>
      <c r="N21" s="242">
        <f>L21/I21-1</f>
        <v>0.6</v>
      </c>
    </row>
    <row r="22" spans="1:17" s="228" customFormat="1" ht="22.5" customHeight="1">
      <c r="A22" s="254" t="s">
        <v>1429</v>
      </c>
      <c r="B22" s="254"/>
      <c r="C22" s="240"/>
      <c r="D22" s="240"/>
      <c r="E22" s="240"/>
      <c r="F22" s="243"/>
      <c r="G22" s="255"/>
      <c r="H22" s="254" t="s">
        <v>1430</v>
      </c>
      <c r="I22" s="254"/>
      <c r="J22" s="240"/>
      <c r="K22" s="240"/>
      <c r="L22" s="240"/>
      <c r="M22" s="243"/>
      <c r="N22" s="259"/>
    </row>
    <row r="23" spans="1:17" s="228" customFormat="1" ht="20.100000000000001" customHeight="1">
      <c r="A23" s="256"/>
      <c r="B23" s="256"/>
      <c r="C23" s="255"/>
      <c r="D23" s="255"/>
      <c r="E23" s="255"/>
      <c r="F23" s="257"/>
      <c r="G23" s="255"/>
      <c r="H23" s="254"/>
      <c r="I23" s="254"/>
      <c r="J23" s="240"/>
      <c r="K23" s="240"/>
      <c r="L23" s="240"/>
      <c r="M23" s="243"/>
      <c r="N23" s="259"/>
    </row>
    <row r="24" spans="1:17" ht="44.25" customHeight="1">
      <c r="A24" s="389" t="s">
        <v>1431</v>
      </c>
      <c r="B24" s="389"/>
      <c r="C24" s="389"/>
      <c r="D24" s="389"/>
      <c r="E24" s="389"/>
      <c r="F24" s="390"/>
      <c r="G24" s="389"/>
      <c r="H24" s="389"/>
      <c r="I24" s="389"/>
      <c r="J24" s="389"/>
      <c r="K24" s="389"/>
      <c r="L24" s="389"/>
      <c r="M24" s="390"/>
      <c r="N24" s="390"/>
    </row>
    <row r="25" spans="1:17" ht="20.100000000000001" customHeight="1"/>
    <row r="26" spans="1:17" ht="20.100000000000001" customHeight="1"/>
    <row r="27" spans="1:17" ht="20.100000000000001" customHeight="1"/>
    <row r="28" spans="1:17" ht="20.100000000000001" customHeight="1"/>
  </sheetData>
  <mergeCells count="4">
    <mergeCell ref="A1:H1"/>
    <mergeCell ref="A2:N2"/>
    <mergeCell ref="J3:N3"/>
    <mergeCell ref="A24:N24"/>
  </mergeCells>
  <phoneticPr fontId="78" type="noConversion"/>
  <printOptions horizontalCentered="1"/>
  <pageMargins left="0.15748031496063" right="0.15748031496063" top="0.511811023622047" bottom="0.31496062992126" header="0.31496062992126" footer="0.31496062992126"/>
  <pageSetup paperSize="9" scale="76" fitToHeight="0" orientation="landscape" blackAndWhite="1" errors="blank"/>
  <headerFooter alignWithMargins="0">
    <oddFooter>&amp;C&amp;P</oddFooter>
  </headerFooter>
</worksheet>
</file>

<file path=xl/worksheets/sheet12.xml><?xml version="1.0" encoding="utf-8"?>
<worksheet xmlns="http://schemas.openxmlformats.org/spreadsheetml/2006/main" xmlns:r="http://schemas.openxmlformats.org/officeDocument/2006/relationships">
  <sheetPr>
    <tabColor rgb="FF00FF00"/>
    <pageSetUpPr fitToPage="1"/>
  </sheetPr>
  <dimension ref="A1:Q28"/>
  <sheetViews>
    <sheetView showZeros="0" workbookViewId="0">
      <selection activeCell="H6" sqref="H6"/>
    </sheetView>
  </sheetViews>
  <sheetFormatPr defaultColWidth="12.75" defaultRowHeight="13.5"/>
  <cols>
    <col min="1" max="1" width="33" style="229" customWidth="1"/>
    <col min="2" max="2" width="20.125" style="229" customWidth="1"/>
    <col min="3" max="6" width="12.625" style="230" customWidth="1"/>
    <col min="7" max="7" width="10.875" style="230" customWidth="1"/>
    <col min="8" max="8" width="37.375" style="50" customWidth="1"/>
    <col min="9" max="12" width="12.5" style="51" customWidth="1"/>
    <col min="13" max="13" width="11.625" style="229" customWidth="1"/>
    <col min="14" max="259" width="9" style="229" customWidth="1"/>
    <col min="260" max="260" width="29.625" style="229" customWidth="1"/>
    <col min="261" max="261" width="12.75" style="229"/>
    <col min="262" max="262" width="29.75" style="229" customWidth="1"/>
    <col min="263" max="263" width="17" style="229" customWidth="1"/>
    <col min="264" max="264" width="37" style="229" customWidth="1"/>
    <col min="265" max="265" width="17.375" style="229" customWidth="1"/>
    <col min="266" max="515" width="9" style="229" customWidth="1"/>
    <col min="516" max="516" width="29.625" style="229" customWidth="1"/>
    <col min="517" max="517" width="12.75" style="229"/>
    <col min="518" max="518" width="29.75" style="229" customWidth="1"/>
    <col min="519" max="519" width="17" style="229" customWidth="1"/>
    <col min="520" max="520" width="37" style="229" customWidth="1"/>
    <col min="521" max="521" width="17.375" style="229" customWidth="1"/>
    <col min="522" max="771" width="9" style="229" customWidth="1"/>
    <col min="772" max="772" width="29.625" style="229" customWidth="1"/>
    <col min="773" max="773" width="12.75" style="229"/>
    <col min="774" max="774" width="29.75" style="229" customWidth="1"/>
    <col min="775" max="775" width="17" style="229" customWidth="1"/>
    <col min="776" max="776" width="37" style="229" customWidth="1"/>
    <col min="777" max="777" width="17.375" style="229" customWidth="1"/>
    <col min="778" max="1027" width="9" style="229" customWidth="1"/>
    <col min="1028" max="1028" width="29.625" style="229" customWidth="1"/>
    <col min="1029" max="1029" width="12.75" style="229"/>
    <col min="1030" max="1030" width="29.75" style="229" customWidth="1"/>
    <col min="1031" max="1031" width="17" style="229" customWidth="1"/>
    <col min="1032" max="1032" width="37" style="229" customWidth="1"/>
    <col min="1033" max="1033" width="17.375" style="229" customWidth="1"/>
    <col min="1034" max="1283" width="9" style="229" customWidth="1"/>
    <col min="1284" max="1284" width="29.625" style="229" customWidth="1"/>
    <col min="1285" max="1285" width="12.75" style="229"/>
    <col min="1286" max="1286" width="29.75" style="229" customWidth="1"/>
    <col min="1287" max="1287" width="17" style="229" customWidth="1"/>
    <col min="1288" max="1288" width="37" style="229" customWidth="1"/>
    <col min="1289" max="1289" width="17.375" style="229" customWidth="1"/>
    <col min="1290" max="1539" width="9" style="229" customWidth="1"/>
    <col min="1540" max="1540" width="29.625" style="229" customWidth="1"/>
    <col min="1541" max="1541" width="12.75" style="229"/>
    <col min="1542" max="1542" width="29.75" style="229" customWidth="1"/>
    <col min="1543" max="1543" width="17" style="229" customWidth="1"/>
    <col min="1544" max="1544" width="37" style="229" customWidth="1"/>
    <col min="1545" max="1545" width="17.375" style="229" customWidth="1"/>
    <col min="1546" max="1795" width="9" style="229" customWidth="1"/>
    <col min="1796" max="1796" width="29.625" style="229" customWidth="1"/>
    <col min="1797" max="1797" width="12.75" style="229"/>
    <col min="1798" max="1798" width="29.75" style="229" customWidth="1"/>
    <col min="1799" max="1799" width="17" style="229" customWidth="1"/>
    <col min="1800" max="1800" width="37" style="229" customWidth="1"/>
    <col min="1801" max="1801" width="17.375" style="229" customWidth="1"/>
    <col min="1802" max="2051" width="9" style="229" customWidth="1"/>
    <col min="2052" max="2052" width="29.625" style="229" customWidth="1"/>
    <col min="2053" max="2053" width="12.75" style="229"/>
    <col min="2054" max="2054" width="29.75" style="229" customWidth="1"/>
    <col min="2055" max="2055" width="17" style="229" customWidth="1"/>
    <col min="2056" max="2056" width="37" style="229" customWidth="1"/>
    <col min="2057" max="2057" width="17.375" style="229" customWidth="1"/>
    <col min="2058" max="2307" width="9" style="229" customWidth="1"/>
    <col min="2308" max="2308" width="29.625" style="229" customWidth="1"/>
    <col min="2309" max="2309" width="12.75" style="229"/>
    <col min="2310" max="2310" width="29.75" style="229" customWidth="1"/>
    <col min="2311" max="2311" width="17" style="229" customWidth="1"/>
    <col min="2312" max="2312" width="37" style="229" customWidth="1"/>
    <col min="2313" max="2313" width="17.375" style="229" customWidth="1"/>
    <col min="2314" max="2563" width="9" style="229" customWidth="1"/>
    <col min="2564" max="2564" width="29.625" style="229" customWidth="1"/>
    <col min="2565" max="2565" width="12.75" style="229"/>
    <col min="2566" max="2566" width="29.75" style="229" customWidth="1"/>
    <col min="2567" max="2567" width="17" style="229" customWidth="1"/>
    <col min="2568" max="2568" width="37" style="229" customWidth="1"/>
    <col min="2569" max="2569" width="17.375" style="229" customWidth="1"/>
    <col min="2570" max="2819" width="9" style="229" customWidth="1"/>
    <col min="2820" max="2820" width="29.625" style="229" customWidth="1"/>
    <col min="2821" max="2821" width="12.75" style="229"/>
    <col min="2822" max="2822" width="29.75" style="229" customWidth="1"/>
    <col min="2823" max="2823" width="17" style="229" customWidth="1"/>
    <col min="2824" max="2824" width="37" style="229" customWidth="1"/>
    <col min="2825" max="2825" width="17.375" style="229" customWidth="1"/>
    <col min="2826" max="3075" width="9" style="229" customWidth="1"/>
    <col min="3076" max="3076" width="29.625" style="229" customWidth="1"/>
    <col min="3077" max="3077" width="12.75" style="229"/>
    <col min="3078" max="3078" width="29.75" style="229" customWidth="1"/>
    <col min="3079" max="3079" width="17" style="229" customWidth="1"/>
    <col min="3080" max="3080" width="37" style="229" customWidth="1"/>
    <col min="3081" max="3081" width="17.375" style="229" customWidth="1"/>
    <col min="3082" max="3331" width="9" style="229" customWidth="1"/>
    <col min="3332" max="3332" width="29.625" style="229" customWidth="1"/>
    <col min="3333" max="3333" width="12.75" style="229"/>
    <col min="3334" max="3334" width="29.75" style="229" customWidth="1"/>
    <col min="3335" max="3335" width="17" style="229" customWidth="1"/>
    <col min="3336" max="3336" width="37" style="229" customWidth="1"/>
    <col min="3337" max="3337" width="17.375" style="229" customWidth="1"/>
    <col min="3338" max="3587" width="9" style="229" customWidth="1"/>
    <col min="3588" max="3588" width="29.625" style="229" customWidth="1"/>
    <col min="3589" max="3589" width="12.75" style="229"/>
    <col min="3590" max="3590" width="29.75" style="229" customWidth="1"/>
    <col min="3591" max="3591" width="17" style="229" customWidth="1"/>
    <col min="3592" max="3592" width="37" style="229" customWidth="1"/>
    <col min="3593" max="3593" width="17.375" style="229" customWidth="1"/>
    <col min="3594" max="3843" width="9" style="229" customWidth="1"/>
    <col min="3844" max="3844" width="29.625" style="229" customWidth="1"/>
    <col min="3845" max="3845" width="12.75" style="229"/>
    <col min="3846" max="3846" width="29.75" style="229" customWidth="1"/>
    <col min="3847" max="3847" width="17" style="229" customWidth="1"/>
    <col min="3848" max="3848" width="37" style="229" customWidth="1"/>
    <col min="3849" max="3849" width="17.375" style="229" customWidth="1"/>
    <col min="3850" max="4099" width="9" style="229" customWidth="1"/>
    <col min="4100" max="4100" width="29.625" style="229" customWidth="1"/>
    <col min="4101" max="4101" width="12.75" style="229"/>
    <col min="4102" max="4102" width="29.75" style="229" customWidth="1"/>
    <col min="4103" max="4103" width="17" style="229" customWidth="1"/>
    <col min="4104" max="4104" width="37" style="229" customWidth="1"/>
    <col min="4105" max="4105" width="17.375" style="229" customWidth="1"/>
    <col min="4106" max="4355" width="9" style="229" customWidth="1"/>
    <col min="4356" max="4356" width="29.625" style="229" customWidth="1"/>
    <col min="4357" max="4357" width="12.75" style="229"/>
    <col min="4358" max="4358" width="29.75" style="229" customWidth="1"/>
    <col min="4359" max="4359" width="17" style="229" customWidth="1"/>
    <col min="4360" max="4360" width="37" style="229" customWidth="1"/>
    <col min="4361" max="4361" width="17.375" style="229" customWidth="1"/>
    <col min="4362" max="4611" width="9" style="229" customWidth="1"/>
    <col min="4612" max="4612" width="29.625" style="229" customWidth="1"/>
    <col min="4613" max="4613" width="12.75" style="229"/>
    <col min="4614" max="4614" width="29.75" style="229" customWidth="1"/>
    <col min="4615" max="4615" width="17" style="229" customWidth="1"/>
    <col min="4616" max="4616" width="37" style="229" customWidth="1"/>
    <col min="4617" max="4617" width="17.375" style="229" customWidth="1"/>
    <col min="4618" max="4867" width="9" style="229" customWidth="1"/>
    <col min="4868" max="4868" width="29.625" style="229" customWidth="1"/>
    <col min="4869" max="4869" width="12.75" style="229"/>
    <col min="4870" max="4870" width="29.75" style="229" customWidth="1"/>
    <col min="4871" max="4871" width="17" style="229" customWidth="1"/>
    <col min="4872" max="4872" width="37" style="229" customWidth="1"/>
    <col min="4873" max="4873" width="17.375" style="229" customWidth="1"/>
    <col min="4874" max="5123" width="9" style="229" customWidth="1"/>
    <col min="5124" max="5124" width="29.625" style="229" customWidth="1"/>
    <col min="5125" max="5125" width="12.75" style="229"/>
    <col min="5126" max="5126" width="29.75" style="229" customWidth="1"/>
    <col min="5127" max="5127" width="17" style="229" customWidth="1"/>
    <col min="5128" max="5128" width="37" style="229" customWidth="1"/>
    <col min="5129" max="5129" width="17.375" style="229" customWidth="1"/>
    <col min="5130" max="5379" width="9" style="229" customWidth="1"/>
    <col min="5380" max="5380" width="29.625" style="229" customWidth="1"/>
    <col min="5381" max="5381" width="12.75" style="229"/>
    <col min="5382" max="5382" width="29.75" style="229" customWidth="1"/>
    <col min="5383" max="5383" width="17" style="229" customWidth="1"/>
    <col min="5384" max="5384" width="37" style="229" customWidth="1"/>
    <col min="5385" max="5385" width="17.375" style="229" customWidth="1"/>
    <col min="5386" max="5635" width="9" style="229" customWidth="1"/>
    <col min="5636" max="5636" width="29.625" style="229" customWidth="1"/>
    <col min="5637" max="5637" width="12.75" style="229"/>
    <col min="5638" max="5638" width="29.75" style="229" customWidth="1"/>
    <col min="5639" max="5639" width="17" style="229" customWidth="1"/>
    <col min="5640" max="5640" width="37" style="229" customWidth="1"/>
    <col min="5641" max="5641" width="17.375" style="229" customWidth="1"/>
    <col min="5642" max="5891" width="9" style="229" customWidth="1"/>
    <col min="5892" max="5892" width="29.625" style="229" customWidth="1"/>
    <col min="5893" max="5893" width="12.75" style="229"/>
    <col min="5894" max="5894" width="29.75" style="229" customWidth="1"/>
    <col min="5895" max="5895" width="17" style="229" customWidth="1"/>
    <col min="5896" max="5896" width="37" style="229" customWidth="1"/>
    <col min="5897" max="5897" width="17.375" style="229" customWidth="1"/>
    <col min="5898" max="6147" width="9" style="229" customWidth="1"/>
    <col min="6148" max="6148" width="29.625" style="229" customWidth="1"/>
    <col min="6149" max="6149" width="12.75" style="229"/>
    <col min="6150" max="6150" width="29.75" style="229" customWidth="1"/>
    <col min="6151" max="6151" width="17" style="229" customWidth="1"/>
    <col min="6152" max="6152" width="37" style="229" customWidth="1"/>
    <col min="6153" max="6153" width="17.375" style="229" customWidth="1"/>
    <col min="6154" max="6403" width="9" style="229" customWidth="1"/>
    <col min="6404" max="6404" width="29.625" style="229" customWidth="1"/>
    <col min="6405" max="6405" width="12.75" style="229"/>
    <col min="6406" max="6406" width="29.75" style="229" customWidth="1"/>
    <col min="6407" max="6407" width="17" style="229" customWidth="1"/>
    <col min="6408" max="6408" width="37" style="229" customWidth="1"/>
    <col min="6409" max="6409" width="17.375" style="229" customWidth="1"/>
    <col min="6410" max="6659" width="9" style="229" customWidth="1"/>
    <col min="6660" max="6660" width="29.625" style="229" customWidth="1"/>
    <col min="6661" max="6661" width="12.75" style="229"/>
    <col min="6662" max="6662" width="29.75" style="229" customWidth="1"/>
    <col min="6663" max="6663" width="17" style="229" customWidth="1"/>
    <col min="6664" max="6664" width="37" style="229" customWidth="1"/>
    <col min="6665" max="6665" width="17.375" style="229" customWidth="1"/>
    <col min="6666" max="6915" width="9" style="229" customWidth="1"/>
    <col min="6916" max="6916" width="29.625" style="229" customWidth="1"/>
    <col min="6917" max="6917" width="12.75" style="229"/>
    <col min="6918" max="6918" width="29.75" style="229" customWidth="1"/>
    <col min="6919" max="6919" width="17" style="229" customWidth="1"/>
    <col min="6920" max="6920" width="37" style="229" customWidth="1"/>
    <col min="6921" max="6921" width="17.375" style="229" customWidth="1"/>
    <col min="6922" max="7171" width="9" style="229" customWidth="1"/>
    <col min="7172" max="7172" width="29.625" style="229" customWidth="1"/>
    <col min="7173" max="7173" width="12.75" style="229"/>
    <col min="7174" max="7174" width="29.75" style="229" customWidth="1"/>
    <col min="7175" max="7175" width="17" style="229" customWidth="1"/>
    <col min="7176" max="7176" width="37" style="229" customWidth="1"/>
    <col min="7177" max="7177" width="17.375" style="229" customWidth="1"/>
    <col min="7178" max="7427" width="9" style="229" customWidth="1"/>
    <col min="7428" max="7428" width="29.625" style="229" customWidth="1"/>
    <col min="7429" max="7429" width="12.75" style="229"/>
    <col min="7430" max="7430" width="29.75" style="229" customWidth="1"/>
    <col min="7431" max="7431" width="17" style="229" customWidth="1"/>
    <col min="7432" max="7432" width="37" style="229" customWidth="1"/>
    <col min="7433" max="7433" width="17.375" style="229" customWidth="1"/>
    <col min="7434" max="7683" width="9" style="229" customWidth="1"/>
    <col min="7684" max="7684" width="29.625" style="229" customWidth="1"/>
    <col min="7685" max="7685" width="12.75" style="229"/>
    <col min="7686" max="7686" width="29.75" style="229" customWidth="1"/>
    <col min="7687" max="7687" width="17" style="229" customWidth="1"/>
    <col min="7688" max="7688" width="37" style="229" customWidth="1"/>
    <col min="7689" max="7689" width="17.375" style="229" customWidth="1"/>
    <col min="7690" max="7939" width="9" style="229" customWidth="1"/>
    <col min="7940" max="7940" width="29.625" style="229" customWidth="1"/>
    <col min="7941" max="7941" width="12.75" style="229"/>
    <col min="7942" max="7942" width="29.75" style="229" customWidth="1"/>
    <col min="7943" max="7943" width="17" style="229" customWidth="1"/>
    <col min="7944" max="7944" width="37" style="229" customWidth="1"/>
    <col min="7945" max="7945" width="17.375" style="229" customWidth="1"/>
    <col min="7946" max="8195" width="9" style="229" customWidth="1"/>
    <col min="8196" max="8196" width="29.625" style="229" customWidth="1"/>
    <col min="8197" max="8197" width="12.75" style="229"/>
    <col min="8198" max="8198" width="29.75" style="229" customWidth="1"/>
    <col min="8199" max="8199" width="17" style="229" customWidth="1"/>
    <col min="8200" max="8200" width="37" style="229" customWidth="1"/>
    <col min="8201" max="8201" width="17.375" style="229" customWidth="1"/>
    <col min="8202" max="8451" width="9" style="229" customWidth="1"/>
    <col min="8452" max="8452" width="29.625" style="229" customWidth="1"/>
    <col min="8453" max="8453" width="12.75" style="229"/>
    <col min="8454" max="8454" width="29.75" style="229" customWidth="1"/>
    <col min="8455" max="8455" width="17" style="229" customWidth="1"/>
    <col min="8456" max="8456" width="37" style="229" customWidth="1"/>
    <col min="8457" max="8457" width="17.375" style="229" customWidth="1"/>
    <col min="8458" max="8707" width="9" style="229" customWidth="1"/>
    <col min="8708" max="8708" width="29.625" style="229" customWidth="1"/>
    <col min="8709" max="8709" width="12.75" style="229"/>
    <col min="8710" max="8710" width="29.75" style="229" customWidth="1"/>
    <col min="8711" max="8711" width="17" style="229" customWidth="1"/>
    <col min="8712" max="8712" width="37" style="229" customWidth="1"/>
    <col min="8713" max="8713" width="17.375" style="229" customWidth="1"/>
    <col min="8714" max="8963" width="9" style="229" customWidth="1"/>
    <col min="8964" max="8964" width="29.625" style="229" customWidth="1"/>
    <col min="8965" max="8965" width="12.75" style="229"/>
    <col min="8966" max="8966" width="29.75" style="229" customWidth="1"/>
    <col min="8967" max="8967" width="17" style="229" customWidth="1"/>
    <col min="8968" max="8968" width="37" style="229" customWidth="1"/>
    <col min="8969" max="8969" width="17.375" style="229" customWidth="1"/>
    <col min="8970" max="9219" width="9" style="229" customWidth="1"/>
    <col min="9220" max="9220" width="29.625" style="229" customWidth="1"/>
    <col min="9221" max="9221" width="12.75" style="229"/>
    <col min="9222" max="9222" width="29.75" style="229" customWidth="1"/>
    <col min="9223" max="9223" width="17" style="229" customWidth="1"/>
    <col min="9224" max="9224" width="37" style="229" customWidth="1"/>
    <col min="9225" max="9225" width="17.375" style="229" customWidth="1"/>
    <col min="9226" max="9475" width="9" style="229" customWidth="1"/>
    <col min="9476" max="9476" width="29.625" style="229" customWidth="1"/>
    <col min="9477" max="9477" width="12.75" style="229"/>
    <col min="9478" max="9478" width="29.75" style="229" customWidth="1"/>
    <col min="9479" max="9479" width="17" style="229" customWidth="1"/>
    <col min="9480" max="9480" width="37" style="229" customWidth="1"/>
    <col min="9481" max="9481" width="17.375" style="229" customWidth="1"/>
    <col min="9482" max="9731" width="9" style="229" customWidth="1"/>
    <col min="9732" max="9732" width="29.625" style="229" customWidth="1"/>
    <col min="9733" max="9733" width="12.75" style="229"/>
    <col min="9734" max="9734" width="29.75" style="229" customWidth="1"/>
    <col min="9735" max="9735" width="17" style="229" customWidth="1"/>
    <col min="9736" max="9736" width="37" style="229" customWidth="1"/>
    <col min="9737" max="9737" width="17.375" style="229" customWidth="1"/>
    <col min="9738" max="9987" width="9" style="229" customWidth="1"/>
    <col min="9988" max="9988" width="29.625" style="229" customWidth="1"/>
    <col min="9989" max="9989" width="12.75" style="229"/>
    <col min="9990" max="9990" width="29.75" style="229" customWidth="1"/>
    <col min="9991" max="9991" width="17" style="229" customWidth="1"/>
    <col min="9992" max="9992" width="37" style="229" customWidth="1"/>
    <col min="9993" max="9993" width="17.375" style="229" customWidth="1"/>
    <col min="9994" max="10243" width="9" style="229" customWidth="1"/>
    <col min="10244" max="10244" width="29.625" style="229" customWidth="1"/>
    <col min="10245" max="10245" width="12.75" style="229"/>
    <col min="10246" max="10246" width="29.75" style="229" customWidth="1"/>
    <col min="10247" max="10247" width="17" style="229" customWidth="1"/>
    <col min="10248" max="10248" width="37" style="229" customWidth="1"/>
    <col min="10249" max="10249" width="17.375" style="229" customWidth="1"/>
    <col min="10250" max="10499" width="9" style="229" customWidth="1"/>
    <col min="10500" max="10500" width="29.625" style="229" customWidth="1"/>
    <col min="10501" max="10501" width="12.75" style="229"/>
    <col min="10502" max="10502" width="29.75" style="229" customWidth="1"/>
    <col min="10503" max="10503" width="17" style="229" customWidth="1"/>
    <col min="10504" max="10504" width="37" style="229" customWidth="1"/>
    <col min="10505" max="10505" width="17.375" style="229" customWidth="1"/>
    <col min="10506" max="10755" width="9" style="229" customWidth="1"/>
    <col min="10756" max="10756" width="29.625" style="229" customWidth="1"/>
    <col min="10757" max="10757" width="12.75" style="229"/>
    <col min="10758" max="10758" width="29.75" style="229" customWidth="1"/>
    <col min="10759" max="10759" width="17" style="229" customWidth="1"/>
    <col min="10760" max="10760" width="37" style="229" customWidth="1"/>
    <col min="10761" max="10761" width="17.375" style="229" customWidth="1"/>
    <col min="10762" max="11011" width="9" style="229" customWidth="1"/>
    <col min="11012" max="11012" width="29.625" style="229" customWidth="1"/>
    <col min="11013" max="11013" width="12.75" style="229"/>
    <col min="11014" max="11014" width="29.75" style="229" customWidth="1"/>
    <col min="11015" max="11015" width="17" style="229" customWidth="1"/>
    <col min="11016" max="11016" width="37" style="229" customWidth="1"/>
    <col min="11017" max="11017" width="17.375" style="229" customWidth="1"/>
    <col min="11018" max="11267" width="9" style="229" customWidth="1"/>
    <col min="11268" max="11268" width="29.625" style="229" customWidth="1"/>
    <col min="11269" max="11269" width="12.75" style="229"/>
    <col min="11270" max="11270" width="29.75" style="229" customWidth="1"/>
    <col min="11271" max="11271" width="17" style="229" customWidth="1"/>
    <col min="11272" max="11272" width="37" style="229" customWidth="1"/>
    <col min="11273" max="11273" width="17.375" style="229" customWidth="1"/>
    <col min="11274" max="11523" width="9" style="229" customWidth="1"/>
    <col min="11524" max="11524" width="29.625" style="229" customWidth="1"/>
    <col min="11525" max="11525" width="12.75" style="229"/>
    <col min="11526" max="11526" width="29.75" style="229" customWidth="1"/>
    <col min="11527" max="11527" width="17" style="229" customWidth="1"/>
    <col min="11528" max="11528" width="37" style="229" customWidth="1"/>
    <col min="11529" max="11529" width="17.375" style="229" customWidth="1"/>
    <col min="11530" max="11779" width="9" style="229" customWidth="1"/>
    <col min="11780" max="11780" width="29.625" style="229" customWidth="1"/>
    <col min="11781" max="11781" width="12.75" style="229"/>
    <col min="11782" max="11782" width="29.75" style="229" customWidth="1"/>
    <col min="11783" max="11783" width="17" style="229" customWidth="1"/>
    <col min="11784" max="11784" width="37" style="229" customWidth="1"/>
    <col min="11785" max="11785" width="17.375" style="229" customWidth="1"/>
    <col min="11786" max="12035" width="9" style="229" customWidth="1"/>
    <col min="12036" max="12036" width="29.625" style="229" customWidth="1"/>
    <col min="12037" max="12037" width="12.75" style="229"/>
    <col min="12038" max="12038" width="29.75" style="229" customWidth="1"/>
    <col min="12039" max="12039" width="17" style="229" customWidth="1"/>
    <col min="12040" max="12040" width="37" style="229" customWidth="1"/>
    <col min="12041" max="12041" width="17.375" style="229" customWidth="1"/>
    <col min="12042" max="12291" width="9" style="229" customWidth="1"/>
    <col min="12292" max="12292" width="29.625" style="229" customWidth="1"/>
    <col min="12293" max="12293" width="12.75" style="229"/>
    <col min="12294" max="12294" width="29.75" style="229" customWidth="1"/>
    <col min="12295" max="12295" width="17" style="229" customWidth="1"/>
    <col min="12296" max="12296" width="37" style="229" customWidth="1"/>
    <col min="12297" max="12297" width="17.375" style="229" customWidth="1"/>
    <col min="12298" max="12547" width="9" style="229" customWidth="1"/>
    <col min="12548" max="12548" width="29.625" style="229" customWidth="1"/>
    <col min="12549" max="12549" width="12.75" style="229"/>
    <col min="12550" max="12550" width="29.75" style="229" customWidth="1"/>
    <col min="12551" max="12551" width="17" style="229" customWidth="1"/>
    <col min="12552" max="12552" width="37" style="229" customWidth="1"/>
    <col min="12553" max="12553" width="17.375" style="229" customWidth="1"/>
    <col min="12554" max="12803" width="9" style="229" customWidth="1"/>
    <col min="12804" max="12804" width="29.625" style="229" customWidth="1"/>
    <col min="12805" max="12805" width="12.75" style="229"/>
    <col min="12806" max="12806" width="29.75" style="229" customWidth="1"/>
    <col min="12807" max="12807" width="17" style="229" customWidth="1"/>
    <col min="12808" max="12808" width="37" style="229" customWidth="1"/>
    <col min="12809" max="12809" width="17.375" style="229" customWidth="1"/>
    <col min="12810" max="13059" width="9" style="229" customWidth="1"/>
    <col min="13060" max="13060" width="29.625" style="229" customWidth="1"/>
    <col min="13061" max="13061" width="12.75" style="229"/>
    <col min="13062" max="13062" width="29.75" style="229" customWidth="1"/>
    <col min="13063" max="13063" width="17" style="229" customWidth="1"/>
    <col min="13064" max="13064" width="37" style="229" customWidth="1"/>
    <col min="13065" max="13065" width="17.375" style="229" customWidth="1"/>
    <col min="13066" max="13315" width="9" style="229" customWidth="1"/>
    <col min="13316" max="13316" width="29.625" style="229" customWidth="1"/>
    <col min="13317" max="13317" width="12.75" style="229"/>
    <col min="13318" max="13318" width="29.75" style="229" customWidth="1"/>
    <col min="13319" max="13319" width="17" style="229" customWidth="1"/>
    <col min="13320" max="13320" width="37" style="229" customWidth="1"/>
    <col min="13321" max="13321" width="17.375" style="229" customWidth="1"/>
    <col min="13322" max="13571" width="9" style="229" customWidth="1"/>
    <col min="13572" max="13572" width="29.625" style="229" customWidth="1"/>
    <col min="13573" max="13573" width="12.75" style="229"/>
    <col min="13574" max="13574" width="29.75" style="229" customWidth="1"/>
    <col min="13575" max="13575" width="17" style="229" customWidth="1"/>
    <col min="13576" max="13576" width="37" style="229" customWidth="1"/>
    <col min="13577" max="13577" width="17.375" style="229" customWidth="1"/>
    <col min="13578" max="13827" width="9" style="229" customWidth="1"/>
    <col min="13828" max="13828" width="29.625" style="229" customWidth="1"/>
    <col min="13829" max="13829" width="12.75" style="229"/>
    <col min="13830" max="13830" width="29.75" style="229" customWidth="1"/>
    <col min="13831" max="13831" width="17" style="229" customWidth="1"/>
    <col min="13832" max="13832" width="37" style="229" customWidth="1"/>
    <col min="13833" max="13833" width="17.375" style="229" customWidth="1"/>
    <col min="13834" max="14083" width="9" style="229" customWidth="1"/>
    <col min="14084" max="14084" width="29.625" style="229" customWidth="1"/>
    <col min="14085" max="14085" width="12.75" style="229"/>
    <col min="14086" max="14086" width="29.75" style="229" customWidth="1"/>
    <col min="14087" max="14087" width="17" style="229" customWidth="1"/>
    <col min="14088" max="14088" width="37" style="229" customWidth="1"/>
    <col min="14089" max="14089" width="17.375" style="229" customWidth="1"/>
    <col min="14090" max="14339" width="9" style="229" customWidth="1"/>
    <col min="14340" max="14340" width="29.625" style="229" customWidth="1"/>
    <col min="14341" max="14341" width="12.75" style="229"/>
    <col min="14342" max="14342" width="29.75" style="229" customWidth="1"/>
    <col min="14343" max="14343" width="17" style="229" customWidth="1"/>
    <col min="14344" max="14344" width="37" style="229" customWidth="1"/>
    <col min="14345" max="14345" width="17.375" style="229" customWidth="1"/>
    <col min="14346" max="14595" width="9" style="229" customWidth="1"/>
    <col min="14596" max="14596" width="29.625" style="229" customWidth="1"/>
    <col min="14597" max="14597" width="12.75" style="229"/>
    <col min="14598" max="14598" width="29.75" style="229" customWidth="1"/>
    <col min="14599" max="14599" width="17" style="229" customWidth="1"/>
    <col min="14600" max="14600" width="37" style="229" customWidth="1"/>
    <col min="14601" max="14601" width="17.375" style="229" customWidth="1"/>
    <col min="14602" max="14851" width="9" style="229" customWidth="1"/>
    <col min="14852" max="14852" width="29.625" style="229" customWidth="1"/>
    <col min="14853" max="14853" width="12.75" style="229"/>
    <col min="14854" max="14854" width="29.75" style="229" customWidth="1"/>
    <col min="14855" max="14855" width="17" style="229" customWidth="1"/>
    <col min="14856" max="14856" width="37" style="229" customWidth="1"/>
    <col min="14857" max="14857" width="17.375" style="229" customWidth="1"/>
    <col min="14858" max="15107" width="9" style="229" customWidth="1"/>
    <col min="15108" max="15108" width="29.625" style="229" customWidth="1"/>
    <col min="15109" max="15109" width="12.75" style="229"/>
    <col min="15110" max="15110" width="29.75" style="229" customWidth="1"/>
    <col min="15111" max="15111" width="17" style="229" customWidth="1"/>
    <col min="15112" max="15112" width="37" style="229" customWidth="1"/>
    <col min="15113" max="15113" width="17.375" style="229" customWidth="1"/>
    <col min="15114" max="15363" width="9" style="229" customWidth="1"/>
    <col min="15364" max="15364" width="29.625" style="229" customWidth="1"/>
    <col min="15365" max="15365" width="12.75" style="229"/>
    <col min="15366" max="15366" width="29.75" style="229" customWidth="1"/>
    <col min="15367" max="15367" width="17" style="229" customWidth="1"/>
    <col min="15368" max="15368" width="37" style="229" customWidth="1"/>
    <col min="15369" max="15369" width="17.375" style="229" customWidth="1"/>
    <col min="15370" max="15619" width="9" style="229" customWidth="1"/>
    <col min="15620" max="15620" width="29.625" style="229" customWidth="1"/>
    <col min="15621" max="15621" width="12.75" style="229"/>
    <col min="15622" max="15622" width="29.75" style="229" customWidth="1"/>
    <col min="15623" max="15623" width="17" style="229" customWidth="1"/>
    <col min="15624" max="15624" width="37" style="229" customWidth="1"/>
    <col min="15625" max="15625" width="17.375" style="229" customWidth="1"/>
    <col min="15626" max="15875" width="9" style="229" customWidth="1"/>
    <col min="15876" max="15876" width="29.625" style="229" customWidth="1"/>
    <col min="15877" max="15877" width="12.75" style="229"/>
    <col min="15878" max="15878" width="29.75" style="229" customWidth="1"/>
    <col min="15879" max="15879" width="17" style="229" customWidth="1"/>
    <col min="15880" max="15880" width="37" style="229" customWidth="1"/>
    <col min="15881" max="15881" width="17.375" style="229" customWidth="1"/>
    <col min="15882" max="16131" width="9" style="229" customWidth="1"/>
    <col min="16132" max="16132" width="29.625" style="229" customWidth="1"/>
    <col min="16133" max="16133" width="12.75" style="229"/>
    <col min="16134" max="16134" width="29.75" style="229" customWidth="1"/>
    <col min="16135" max="16135" width="17" style="229" customWidth="1"/>
    <col min="16136" max="16136" width="37" style="229" customWidth="1"/>
    <col min="16137" max="16137" width="17.375" style="229" customWidth="1"/>
    <col min="16138" max="16383" width="9" style="229" customWidth="1"/>
    <col min="16384" max="16384" width="9" style="229"/>
  </cols>
  <sheetData>
    <row r="1" spans="1:17" ht="18.75" customHeight="1">
      <c r="A1" s="374" t="s">
        <v>1432</v>
      </c>
      <c r="B1" s="374"/>
      <c r="C1" s="374"/>
      <c r="D1" s="374"/>
      <c r="E1" s="374"/>
      <c r="F1" s="374"/>
      <c r="G1" s="374"/>
      <c r="H1" s="374"/>
      <c r="I1" s="49"/>
      <c r="J1" s="49"/>
      <c r="K1" s="49"/>
      <c r="L1" s="49"/>
    </row>
    <row r="2" spans="1:17" ht="27.6" customHeight="1">
      <c r="A2" s="376" t="s">
        <v>1433</v>
      </c>
      <c r="B2" s="376"/>
      <c r="C2" s="376"/>
      <c r="D2" s="376"/>
      <c r="E2" s="376"/>
      <c r="F2" s="376"/>
      <c r="G2" s="376"/>
      <c r="H2" s="376"/>
      <c r="I2" s="376"/>
      <c r="J2" s="376"/>
      <c r="K2" s="376"/>
      <c r="L2" s="376"/>
      <c r="M2" s="376"/>
    </row>
    <row r="3" spans="1:17" ht="23.25" customHeight="1">
      <c r="A3" s="231"/>
      <c r="B3" s="231"/>
      <c r="C3" s="231"/>
      <c r="D3" s="231"/>
      <c r="E3" s="231"/>
      <c r="F3" s="231"/>
      <c r="G3" s="231"/>
      <c r="H3" s="231"/>
      <c r="I3" s="387" t="s">
        <v>2</v>
      </c>
      <c r="J3" s="387"/>
      <c r="K3" s="387"/>
      <c r="L3" s="387"/>
      <c r="M3" s="387"/>
    </row>
    <row r="4" spans="1:17" s="228" customFormat="1" ht="112.5">
      <c r="A4" s="232" t="s">
        <v>3</v>
      </c>
      <c r="B4" s="232" t="s">
        <v>4</v>
      </c>
      <c r="C4" s="233" t="s">
        <v>1410</v>
      </c>
      <c r="D4" s="233" t="s">
        <v>1129</v>
      </c>
      <c r="E4" s="233" t="s">
        <v>7</v>
      </c>
      <c r="F4" s="234" t="s">
        <v>8</v>
      </c>
      <c r="G4" s="235" t="s">
        <v>9</v>
      </c>
      <c r="H4" s="57" t="s">
        <v>1411</v>
      </c>
      <c r="I4" s="233" t="s">
        <v>4</v>
      </c>
      <c r="J4" s="233" t="s">
        <v>1410</v>
      </c>
      <c r="K4" s="233" t="s">
        <v>1129</v>
      </c>
      <c r="L4" s="233" t="s">
        <v>7</v>
      </c>
      <c r="M4" s="234" t="s">
        <v>8</v>
      </c>
      <c r="N4" s="234" t="s">
        <v>9</v>
      </c>
    </row>
    <row r="5" spans="1:17" s="228" customFormat="1" ht="24" customHeight="1">
      <c r="A5" s="232" t="s">
        <v>14</v>
      </c>
      <c r="B5" s="236">
        <f>B6+B20</f>
        <v>25000</v>
      </c>
      <c r="C5" s="236">
        <f>C6+C20</f>
        <v>40000</v>
      </c>
      <c r="D5" s="236">
        <f>D6+D20</f>
        <v>40000</v>
      </c>
      <c r="E5" s="236">
        <f>E6+E20</f>
        <v>40000</v>
      </c>
      <c r="F5" s="237">
        <f t="shared" ref="F5:F8" si="0">E5/D5</f>
        <v>1</v>
      </c>
      <c r="G5" s="238">
        <f t="shared" ref="G5:G8" si="1">E5/B5-1</f>
        <v>0.6</v>
      </c>
      <c r="H5" s="57" t="s">
        <v>14</v>
      </c>
      <c r="I5" s="236">
        <f>I6+I20</f>
        <v>25000</v>
      </c>
      <c r="J5" s="236">
        <f>J6+J20</f>
        <v>40000</v>
      </c>
      <c r="K5" s="236">
        <f>K6+K20</f>
        <v>40000</v>
      </c>
      <c r="L5" s="236">
        <f>L6+L20</f>
        <v>40000</v>
      </c>
      <c r="M5" s="237">
        <f>L5/K5</f>
        <v>1</v>
      </c>
      <c r="N5" s="237">
        <f>L5/I5-1</f>
        <v>0.6</v>
      </c>
    </row>
    <row r="6" spans="1:17" s="228" customFormat="1" ht="24" customHeight="1">
      <c r="A6" s="62" t="s">
        <v>15</v>
      </c>
      <c r="B6" s="236">
        <f>SUM(B7:B9)</f>
        <v>25000</v>
      </c>
      <c r="C6" s="236">
        <f>SUM(C7:C9)</f>
        <v>40000</v>
      </c>
      <c r="D6" s="236">
        <f>SUM(D7:D9)</f>
        <v>40000</v>
      </c>
      <c r="E6" s="236">
        <f>SUM(E7:E9)</f>
        <v>40000</v>
      </c>
      <c r="F6" s="237">
        <f t="shared" si="0"/>
        <v>1</v>
      </c>
      <c r="G6" s="238">
        <f t="shared" si="1"/>
        <v>0.6</v>
      </c>
      <c r="H6" s="64" t="s">
        <v>16</v>
      </c>
      <c r="I6" s="64"/>
      <c r="J6" s="236">
        <f>SUM(J7,J12,J15,J17)</f>
        <v>0</v>
      </c>
      <c r="K6" s="236"/>
      <c r="L6" s="236"/>
      <c r="M6" s="237"/>
      <c r="N6" s="237"/>
    </row>
    <row r="7" spans="1:17" s="228" customFormat="1" ht="22.5" customHeight="1">
      <c r="A7" s="239" t="s">
        <v>1412</v>
      </c>
      <c r="B7" s="239"/>
      <c r="C7" s="67"/>
      <c r="D7" s="240"/>
      <c r="E7" s="240"/>
      <c r="F7" s="237"/>
      <c r="G7" s="241"/>
      <c r="H7" s="239" t="s">
        <v>1413</v>
      </c>
      <c r="I7" s="239"/>
      <c r="J7" s="240">
        <f>SUM(J8:J11)</f>
        <v>0</v>
      </c>
      <c r="K7" s="240"/>
      <c r="L7" s="240"/>
      <c r="M7" s="243"/>
      <c r="N7" s="258"/>
      <c r="Q7" s="262"/>
    </row>
    <row r="8" spans="1:17" s="228" customFormat="1" ht="22.5" customHeight="1">
      <c r="A8" s="239" t="s">
        <v>1414</v>
      </c>
      <c r="B8" s="239">
        <v>25000</v>
      </c>
      <c r="C8" s="67">
        <v>40000</v>
      </c>
      <c r="D8" s="240">
        <v>40000</v>
      </c>
      <c r="E8" s="240">
        <v>40000</v>
      </c>
      <c r="F8" s="242">
        <f t="shared" si="0"/>
        <v>1</v>
      </c>
      <c r="G8" s="242">
        <f t="shared" si="1"/>
        <v>0.6</v>
      </c>
      <c r="H8" s="239" t="s">
        <v>1415</v>
      </c>
      <c r="I8" s="239"/>
      <c r="J8" s="67"/>
      <c r="K8" s="240"/>
      <c r="L8" s="240"/>
      <c r="M8" s="243"/>
      <c r="N8" s="258"/>
      <c r="Q8" s="262"/>
    </row>
    <row r="9" spans="1:17" s="228" customFormat="1" ht="22.5" customHeight="1">
      <c r="A9" s="239" t="s">
        <v>1416</v>
      </c>
      <c r="B9" s="239"/>
      <c r="C9" s="240"/>
      <c r="D9" s="240"/>
      <c r="E9" s="240"/>
      <c r="F9" s="243"/>
      <c r="G9" s="241"/>
      <c r="H9" s="239" t="s">
        <v>1417</v>
      </c>
      <c r="I9" s="239"/>
      <c r="J9" s="240"/>
      <c r="K9" s="240"/>
      <c r="L9" s="240"/>
      <c r="M9" s="243"/>
      <c r="N9" s="258"/>
      <c r="Q9" s="262"/>
    </row>
    <row r="10" spans="1:17" s="228" customFormat="1" ht="22.5" customHeight="1">
      <c r="A10" s="239"/>
      <c r="B10" s="239"/>
      <c r="C10" s="244"/>
      <c r="D10" s="244"/>
      <c r="E10" s="244"/>
      <c r="F10" s="245"/>
      <c r="G10" s="244"/>
      <c r="H10" s="239" t="s">
        <v>1418</v>
      </c>
      <c r="I10" s="239"/>
      <c r="J10" s="240"/>
      <c r="K10" s="240"/>
      <c r="L10" s="240"/>
      <c r="M10" s="243"/>
      <c r="N10" s="258"/>
      <c r="Q10" s="262"/>
    </row>
    <row r="11" spans="1:17" s="228" customFormat="1" ht="22.5" customHeight="1">
      <c r="A11" s="239"/>
      <c r="B11" s="239"/>
      <c r="C11" s="246"/>
      <c r="D11" s="246"/>
      <c r="E11" s="246"/>
      <c r="F11" s="247"/>
      <c r="G11" s="246"/>
      <c r="H11" s="239" t="s">
        <v>1419</v>
      </c>
      <c r="I11" s="239"/>
      <c r="J11" s="67"/>
      <c r="K11" s="240"/>
      <c r="L11" s="240"/>
      <c r="M11" s="243"/>
      <c r="N11" s="258"/>
      <c r="Q11" s="262"/>
    </row>
    <row r="12" spans="1:17" s="228" customFormat="1" ht="22.5" customHeight="1">
      <c r="A12" s="248"/>
      <c r="B12" s="248"/>
      <c r="C12" s="246"/>
      <c r="D12" s="246"/>
      <c r="E12" s="246"/>
      <c r="F12" s="247"/>
      <c r="G12" s="246"/>
      <c r="H12" s="239" t="s">
        <v>1420</v>
      </c>
      <c r="I12" s="239"/>
      <c r="J12" s="240">
        <f>SUM(J13:J14)</f>
        <v>0</v>
      </c>
      <c r="K12" s="240"/>
      <c r="L12" s="240"/>
      <c r="M12" s="243"/>
      <c r="N12" s="258"/>
      <c r="Q12" s="262"/>
    </row>
    <row r="13" spans="1:17" s="228" customFormat="1" ht="22.5" customHeight="1">
      <c r="A13" s="248"/>
      <c r="B13" s="248"/>
      <c r="C13" s="246"/>
      <c r="D13" s="246"/>
      <c r="E13" s="246"/>
      <c r="F13" s="247"/>
      <c r="G13" s="246"/>
      <c r="H13" s="70" t="s">
        <v>1421</v>
      </c>
      <c r="I13" s="70"/>
      <c r="J13" s="67"/>
      <c r="K13" s="240"/>
      <c r="L13" s="240"/>
      <c r="M13" s="243"/>
      <c r="N13" s="258"/>
      <c r="Q13" s="262"/>
    </row>
    <row r="14" spans="1:17" s="228" customFormat="1" ht="22.5" customHeight="1">
      <c r="A14" s="249"/>
      <c r="B14" s="249"/>
      <c r="C14" s="246"/>
      <c r="D14" s="246"/>
      <c r="E14" s="246"/>
      <c r="F14" s="247"/>
      <c r="G14" s="246"/>
      <c r="H14" s="239" t="s">
        <v>1422</v>
      </c>
      <c r="I14" s="239"/>
      <c r="J14" s="67"/>
      <c r="K14" s="240"/>
      <c r="L14" s="240"/>
      <c r="M14" s="243"/>
      <c r="N14" s="258"/>
      <c r="Q14" s="262"/>
    </row>
    <row r="15" spans="1:17" s="228" customFormat="1" ht="22.5" customHeight="1">
      <c r="A15" s="249"/>
      <c r="B15" s="249"/>
      <c r="C15" s="246"/>
      <c r="D15" s="246"/>
      <c r="E15" s="246"/>
      <c r="F15" s="247"/>
      <c r="G15" s="246"/>
      <c r="H15" s="239" t="s">
        <v>1423</v>
      </c>
      <c r="I15" s="239"/>
      <c r="J15" s="240">
        <f>J16</f>
        <v>0</v>
      </c>
      <c r="K15" s="240"/>
      <c r="L15" s="240"/>
      <c r="M15" s="243"/>
      <c r="N15" s="259"/>
      <c r="Q15" s="262"/>
    </row>
    <row r="16" spans="1:17" s="228" customFormat="1" ht="22.5" customHeight="1">
      <c r="A16" s="249"/>
      <c r="B16" s="249"/>
      <c r="C16" s="246"/>
      <c r="D16" s="246"/>
      <c r="E16" s="246"/>
      <c r="F16" s="247"/>
      <c r="G16" s="246"/>
      <c r="H16" s="239" t="s">
        <v>1424</v>
      </c>
      <c r="I16" s="239"/>
      <c r="J16" s="240"/>
      <c r="K16" s="240"/>
      <c r="L16" s="240"/>
      <c r="M16" s="243"/>
      <c r="N16" s="259"/>
      <c r="Q16" s="262"/>
    </row>
    <row r="17" spans="1:17" s="228" customFormat="1" ht="22.5" customHeight="1">
      <c r="A17" s="249"/>
      <c r="B17" s="249"/>
      <c r="C17" s="246"/>
      <c r="D17" s="246"/>
      <c r="E17" s="246"/>
      <c r="F17" s="247"/>
      <c r="G17" s="246"/>
      <c r="H17" s="239" t="s">
        <v>1425</v>
      </c>
      <c r="I17" s="239"/>
      <c r="J17" s="240">
        <f>J18</f>
        <v>0</v>
      </c>
      <c r="K17" s="240"/>
      <c r="L17" s="240"/>
      <c r="M17" s="243"/>
      <c r="N17" s="259"/>
      <c r="Q17" s="262"/>
    </row>
    <row r="18" spans="1:17" s="228" customFormat="1" ht="22.5" customHeight="1">
      <c r="A18" s="250"/>
      <c r="B18" s="250"/>
      <c r="C18" s="251"/>
      <c r="D18" s="251"/>
      <c r="E18" s="251"/>
      <c r="F18" s="252"/>
      <c r="G18" s="251"/>
      <c r="H18" s="239" t="s">
        <v>1426</v>
      </c>
      <c r="I18" s="239"/>
      <c r="J18" s="67"/>
      <c r="K18" s="240"/>
      <c r="L18" s="240"/>
      <c r="M18" s="243"/>
      <c r="N18" s="260"/>
      <c r="Q18" s="262"/>
    </row>
    <row r="19" spans="1:17" s="228" customFormat="1" ht="22.5" customHeight="1">
      <c r="A19" s="250"/>
      <c r="B19" s="250"/>
      <c r="C19" s="251"/>
      <c r="D19" s="251"/>
      <c r="E19" s="251"/>
      <c r="F19" s="252"/>
      <c r="G19" s="251"/>
      <c r="H19" s="239"/>
      <c r="I19" s="239"/>
      <c r="J19" s="261"/>
      <c r="K19" s="261"/>
      <c r="L19" s="261"/>
      <c r="M19" s="258"/>
      <c r="N19" s="259"/>
    </row>
    <row r="20" spans="1:17" s="228" customFormat="1" ht="22.5" customHeight="1">
      <c r="A20" s="62" t="s">
        <v>62</v>
      </c>
      <c r="B20" s="62"/>
      <c r="C20" s="236">
        <f>SUM(C21:C22)</f>
        <v>0</v>
      </c>
      <c r="D20" s="236"/>
      <c r="E20" s="236"/>
      <c r="F20" s="237"/>
      <c r="G20" s="253"/>
      <c r="H20" s="62" t="s">
        <v>63</v>
      </c>
      <c r="I20" s="236">
        <f>SUM(I21:I23)</f>
        <v>25000</v>
      </c>
      <c r="J20" s="236">
        <f>SUM(J21:J23)</f>
        <v>40000</v>
      </c>
      <c r="K20" s="236">
        <f>SUM(K21:K23)</f>
        <v>40000</v>
      </c>
      <c r="L20" s="236">
        <f>SUM(L21:L23)</f>
        <v>40000</v>
      </c>
      <c r="M20" s="237">
        <f>L20/K20</f>
        <v>1</v>
      </c>
      <c r="N20" s="237">
        <f>L20/I20-1</f>
        <v>0.6</v>
      </c>
    </row>
    <row r="21" spans="1:17" s="228" customFormat="1" ht="22.5" customHeight="1">
      <c r="A21" s="254" t="s">
        <v>1427</v>
      </c>
      <c r="B21" s="254"/>
      <c r="C21" s="240"/>
      <c r="D21" s="240"/>
      <c r="E21" s="240"/>
      <c r="F21" s="243"/>
      <c r="G21" s="255"/>
      <c r="H21" s="254" t="s">
        <v>1428</v>
      </c>
      <c r="I21" s="240">
        <v>25000</v>
      </c>
      <c r="J21" s="240">
        <v>40000</v>
      </c>
      <c r="K21" s="240">
        <v>40000</v>
      </c>
      <c r="L21" s="240">
        <v>40000</v>
      </c>
      <c r="M21" s="242">
        <f>L21/K21</f>
        <v>1</v>
      </c>
      <c r="N21" s="242">
        <f>L21/I21-1</f>
        <v>0.6</v>
      </c>
    </row>
    <row r="22" spans="1:17" s="228" customFormat="1" ht="22.5" customHeight="1">
      <c r="A22" s="254" t="s">
        <v>1429</v>
      </c>
      <c r="B22" s="254"/>
      <c r="C22" s="240"/>
      <c r="D22" s="240"/>
      <c r="E22" s="240"/>
      <c r="F22" s="243"/>
      <c r="G22" s="255"/>
      <c r="H22" s="254" t="s">
        <v>1430</v>
      </c>
      <c r="I22" s="254"/>
      <c r="J22" s="240"/>
      <c r="K22" s="240"/>
      <c r="L22" s="240"/>
      <c r="M22" s="243"/>
      <c r="N22" s="259"/>
    </row>
    <row r="23" spans="1:17" s="228" customFormat="1" ht="20.100000000000001" customHeight="1">
      <c r="A23" s="256"/>
      <c r="B23" s="256"/>
      <c r="C23" s="255"/>
      <c r="D23" s="255"/>
      <c r="E23" s="255"/>
      <c r="F23" s="257"/>
      <c r="G23" s="255"/>
      <c r="H23" s="254"/>
      <c r="I23" s="254"/>
      <c r="J23" s="240"/>
      <c r="K23" s="240"/>
      <c r="L23" s="240"/>
      <c r="M23" s="243"/>
      <c r="N23" s="259"/>
    </row>
    <row r="24" spans="1:17" ht="44.25" customHeight="1">
      <c r="A24" s="389" t="s">
        <v>1431</v>
      </c>
      <c r="B24" s="389"/>
      <c r="C24" s="389"/>
      <c r="D24" s="389"/>
      <c r="E24" s="389"/>
      <c r="F24" s="390"/>
      <c r="G24" s="389"/>
      <c r="H24" s="389"/>
      <c r="I24" s="389"/>
      <c r="J24" s="389"/>
      <c r="K24" s="389"/>
      <c r="L24" s="390"/>
      <c r="M24" s="389"/>
    </row>
    <row r="25" spans="1:17" ht="20.100000000000001" customHeight="1"/>
    <row r="26" spans="1:17" ht="20.100000000000001" customHeight="1"/>
    <row r="27" spans="1:17" ht="20.100000000000001" customHeight="1"/>
    <row r="28" spans="1:17" ht="20.100000000000001" customHeight="1"/>
  </sheetData>
  <mergeCells count="4">
    <mergeCell ref="A1:H1"/>
    <mergeCell ref="A2:M2"/>
    <mergeCell ref="I3:M3"/>
    <mergeCell ref="A24:M24"/>
  </mergeCells>
  <phoneticPr fontId="78" type="noConversion"/>
  <printOptions horizontalCentered="1"/>
  <pageMargins left="0.15748031496063" right="0.15748031496063" top="0.511811023622047" bottom="0.31496062992126" header="0.31496062992126" footer="0.31496062992126"/>
  <pageSetup paperSize="9" scale="76" fitToHeight="0" orientation="landscape" blackAndWhite="1" errors="blank"/>
  <headerFooter alignWithMargins="0">
    <oddFooter>&amp;C&amp;P</oddFooter>
  </headerFooter>
</worksheet>
</file>

<file path=xl/worksheets/sheet13.xml><?xml version="1.0" encoding="utf-8"?>
<worksheet xmlns="http://schemas.openxmlformats.org/spreadsheetml/2006/main" xmlns:r="http://schemas.openxmlformats.org/officeDocument/2006/relationships">
  <sheetPr>
    <pageSetUpPr fitToPage="1"/>
  </sheetPr>
  <dimension ref="A1:H92"/>
  <sheetViews>
    <sheetView topLeftCell="A13" workbookViewId="0">
      <selection activeCell="B36" sqref="B36"/>
    </sheetView>
  </sheetViews>
  <sheetFormatPr defaultColWidth="9" defaultRowHeight="13.5"/>
  <cols>
    <col min="1" max="1" width="33.375" style="175" customWidth="1"/>
    <col min="2" max="2" width="16.875" style="175" customWidth="1"/>
    <col min="3" max="3" width="12.5" style="176" customWidth="1"/>
    <col min="4" max="4" width="9.25" style="178" customWidth="1"/>
    <col min="5" max="5" width="31.5" style="175" customWidth="1"/>
    <col min="6" max="6" width="16.875" style="175" customWidth="1"/>
    <col min="7" max="7" width="12" style="175" customWidth="1"/>
    <col min="8" max="8" width="9.5" style="178" customWidth="1"/>
    <col min="9" max="16384" width="9" style="175"/>
  </cols>
  <sheetData>
    <row r="1" spans="1:8" ht="18" customHeight="1">
      <c r="A1" s="358" t="s">
        <v>1434</v>
      </c>
      <c r="B1" s="358"/>
      <c r="C1" s="358"/>
      <c r="D1" s="359"/>
      <c r="E1" s="358"/>
      <c r="F1" s="358"/>
      <c r="G1" s="358"/>
      <c r="H1" s="359"/>
    </row>
    <row r="2" spans="1:8" ht="24">
      <c r="A2" s="364" t="s">
        <v>1435</v>
      </c>
      <c r="B2" s="364"/>
      <c r="C2" s="364"/>
      <c r="D2" s="391"/>
      <c r="E2" s="364"/>
      <c r="F2" s="364"/>
      <c r="G2" s="364"/>
      <c r="H2" s="391"/>
    </row>
    <row r="3" spans="1:8" ht="22.5">
      <c r="A3" s="179"/>
      <c r="B3" s="179"/>
      <c r="C3" s="180"/>
      <c r="D3" s="225"/>
      <c r="E3" s="179"/>
      <c r="F3" s="179"/>
      <c r="G3" s="392" t="s">
        <v>2</v>
      </c>
      <c r="H3" s="393"/>
    </row>
    <row r="4" spans="1:8" ht="37.5">
      <c r="A4" s="182" t="s">
        <v>3</v>
      </c>
      <c r="B4" s="182" t="s">
        <v>7</v>
      </c>
      <c r="C4" s="170" t="s">
        <v>1436</v>
      </c>
      <c r="D4" s="184" t="s">
        <v>1437</v>
      </c>
      <c r="E4" s="182" t="s">
        <v>10</v>
      </c>
      <c r="F4" s="182" t="s">
        <v>7</v>
      </c>
      <c r="G4" s="170" t="s">
        <v>1436</v>
      </c>
      <c r="H4" s="184" t="s">
        <v>1437</v>
      </c>
    </row>
    <row r="5" spans="1:8" ht="18.75">
      <c r="A5" s="182" t="s">
        <v>14</v>
      </c>
      <c r="B5" s="185">
        <f t="shared" ref="B5:G5" si="0">B6+B33</f>
        <v>1010864</v>
      </c>
      <c r="C5" s="185">
        <f t="shared" si="0"/>
        <v>884772</v>
      </c>
      <c r="D5" s="184">
        <f>C5/B5-1</f>
        <v>-0.12473685876636199</v>
      </c>
      <c r="E5" s="182" t="s">
        <v>14</v>
      </c>
      <c r="F5" s="185">
        <f t="shared" si="0"/>
        <v>1010863.81</v>
      </c>
      <c r="G5" s="185">
        <f t="shared" si="0"/>
        <v>884772</v>
      </c>
      <c r="H5" s="184">
        <f>G5/F5-1</f>
        <v>-0.124736694253601</v>
      </c>
    </row>
    <row r="6" spans="1:8" ht="18.75">
      <c r="A6" s="186" t="s">
        <v>15</v>
      </c>
      <c r="B6" s="185">
        <f>B7+B21</f>
        <v>252617</v>
      </c>
      <c r="C6" s="185">
        <f>C7+C21</f>
        <v>265000</v>
      </c>
      <c r="D6" s="187">
        <f>ROUND((C6/B6-1),2)</f>
        <v>0.05</v>
      </c>
      <c r="E6" s="186" t="s">
        <v>16</v>
      </c>
      <c r="F6" s="185">
        <f>SUM(F7:F31)</f>
        <v>966581.81</v>
      </c>
      <c r="G6" s="185">
        <f>SUM(G7:G31)</f>
        <v>839772</v>
      </c>
      <c r="H6" s="184">
        <f t="shared" ref="H6:H30" si="1">G6/F6-1</f>
        <v>-0.131194078647104</v>
      </c>
    </row>
    <row r="7" spans="1:8" ht="18.75">
      <c r="A7" s="136" t="s">
        <v>17</v>
      </c>
      <c r="B7" s="188">
        <f>SUM(B8:B20)</f>
        <v>152415</v>
      </c>
      <c r="C7" s="188">
        <f>SUM(C8:C19)</f>
        <v>162000</v>
      </c>
      <c r="D7" s="187">
        <f>ROUND((C7/B7-1),2)</f>
        <v>0.06</v>
      </c>
      <c r="E7" s="136" t="s">
        <v>18</v>
      </c>
      <c r="F7" s="136">
        <v>68677</v>
      </c>
      <c r="G7" s="188">
        <f>66656+500</f>
        <v>67156</v>
      </c>
      <c r="H7" s="189">
        <f t="shared" si="1"/>
        <v>-2.21471526129563E-2</v>
      </c>
    </row>
    <row r="8" spans="1:8">
      <c r="A8" s="136" t="s">
        <v>19</v>
      </c>
      <c r="B8" s="136">
        <v>63623</v>
      </c>
      <c r="C8" s="188">
        <v>65000</v>
      </c>
      <c r="D8" s="226">
        <f t="shared" ref="D8:D27" si="2">C8/B8-1</f>
        <v>2.1643116483032899E-2</v>
      </c>
      <c r="E8" s="136" t="s">
        <v>20</v>
      </c>
      <c r="F8" s="136"/>
      <c r="G8" s="188"/>
      <c r="H8" s="189"/>
    </row>
    <row r="9" spans="1:8">
      <c r="A9" s="136" t="s">
        <v>21</v>
      </c>
      <c r="B9" s="136">
        <v>15800</v>
      </c>
      <c r="C9" s="188">
        <v>16000</v>
      </c>
      <c r="D9" s="226">
        <f t="shared" si="2"/>
        <v>1.26582278481013E-2</v>
      </c>
      <c r="E9" s="136" t="s">
        <v>22</v>
      </c>
      <c r="F9" s="136">
        <v>196</v>
      </c>
      <c r="G9" s="188">
        <v>218</v>
      </c>
      <c r="H9" s="189">
        <f t="shared" si="1"/>
        <v>0.11224489795918401</v>
      </c>
    </row>
    <row r="10" spans="1:8">
      <c r="A10" s="136" t="s">
        <v>23</v>
      </c>
      <c r="B10" s="136">
        <v>5138</v>
      </c>
      <c r="C10" s="188">
        <v>8000</v>
      </c>
      <c r="D10" s="226">
        <f t="shared" si="2"/>
        <v>0.55702608018684296</v>
      </c>
      <c r="E10" s="136" t="s">
        <v>24</v>
      </c>
      <c r="F10" s="136">
        <v>31116</v>
      </c>
      <c r="G10" s="188">
        <v>32526</v>
      </c>
      <c r="H10" s="189">
        <f t="shared" si="1"/>
        <v>4.5314307751639103E-2</v>
      </c>
    </row>
    <row r="11" spans="1:8">
      <c r="A11" s="136" t="s">
        <v>25</v>
      </c>
      <c r="B11" s="136">
        <v>4031</v>
      </c>
      <c r="C11" s="188">
        <v>8000</v>
      </c>
      <c r="D11" s="226">
        <f t="shared" si="2"/>
        <v>0.98461920119077195</v>
      </c>
      <c r="E11" s="136" t="s">
        <v>26</v>
      </c>
      <c r="F11" s="136">
        <v>210390</v>
      </c>
      <c r="G11" s="188">
        <v>210427</v>
      </c>
      <c r="H11" s="189">
        <f t="shared" si="1"/>
        <v>1.7586387185697399E-4</v>
      </c>
    </row>
    <row r="12" spans="1:8">
      <c r="A12" s="136" t="s">
        <v>27</v>
      </c>
      <c r="B12" s="136">
        <v>9998</v>
      </c>
      <c r="C12" s="188">
        <v>11600</v>
      </c>
      <c r="D12" s="226">
        <f t="shared" si="2"/>
        <v>0.16023204640928199</v>
      </c>
      <c r="E12" s="136" t="s">
        <v>28</v>
      </c>
      <c r="F12" s="136">
        <v>3322</v>
      </c>
      <c r="G12" s="188">
        <v>1635</v>
      </c>
      <c r="H12" s="189">
        <f t="shared" si="1"/>
        <v>-0.50782661047561695</v>
      </c>
    </row>
    <row r="13" spans="1:8">
      <c r="A13" s="136" t="s">
        <v>29</v>
      </c>
      <c r="B13" s="136">
        <v>3522</v>
      </c>
      <c r="C13" s="188">
        <v>4000</v>
      </c>
      <c r="D13" s="226">
        <f t="shared" si="2"/>
        <v>0.135718341851221</v>
      </c>
      <c r="E13" s="136" t="s">
        <v>30</v>
      </c>
      <c r="F13" s="136">
        <v>6102</v>
      </c>
      <c r="G13" s="188">
        <v>10352</v>
      </c>
      <c r="H13" s="189">
        <f t="shared" si="1"/>
        <v>0.69649295313012105</v>
      </c>
    </row>
    <row r="14" spans="1:8">
      <c r="A14" s="136" t="s">
        <v>31</v>
      </c>
      <c r="B14" s="136">
        <v>1477</v>
      </c>
      <c r="C14" s="188">
        <v>2000</v>
      </c>
      <c r="D14" s="226">
        <f t="shared" si="2"/>
        <v>0.354096140825999</v>
      </c>
      <c r="E14" s="136" t="s">
        <v>32</v>
      </c>
      <c r="F14" s="136">
        <v>150089</v>
      </c>
      <c r="G14" s="188">
        <v>138481</v>
      </c>
      <c r="H14" s="189">
        <f t="shared" si="1"/>
        <v>-7.7340777805168903E-2</v>
      </c>
    </row>
    <row r="15" spans="1:8">
      <c r="A15" s="136" t="s">
        <v>33</v>
      </c>
      <c r="B15" s="136">
        <v>13098</v>
      </c>
      <c r="C15" s="188">
        <v>12000</v>
      </c>
      <c r="D15" s="226">
        <f t="shared" si="2"/>
        <v>-8.3829592304168504E-2</v>
      </c>
      <c r="E15" s="136" t="s">
        <v>34</v>
      </c>
      <c r="F15" s="136">
        <v>150133</v>
      </c>
      <c r="G15" s="188">
        <v>133726</v>
      </c>
      <c r="H15" s="189">
        <f t="shared" si="1"/>
        <v>-0.109283102315947</v>
      </c>
    </row>
    <row r="16" spans="1:8">
      <c r="A16" s="190" t="s">
        <v>35</v>
      </c>
      <c r="B16" s="190">
        <v>9382</v>
      </c>
      <c r="C16" s="191">
        <v>11600</v>
      </c>
      <c r="D16" s="226">
        <f t="shared" si="2"/>
        <v>0.236410147090173</v>
      </c>
      <c r="E16" s="136" t="s">
        <v>36</v>
      </c>
      <c r="F16" s="136">
        <v>39121</v>
      </c>
      <c r="G16" s="188">
        <v>9244</v>
      </c>
      <c r="H16" s="189">
        <f t="shared" si="1"/>
        <v>-0.76370747169039599</v>
      </c>
    </row>
    <row r="17" spans="1:8">
      <c r="A17" s="190" t="s">
        <v>37</v>
      </c>
      <c r="B17" s="190">
        <v>3292</v>
      </c>
      <c r="C17" s="191">
        <v>3000</v>
      </c>
      <c r="D17" s="226">
        <f t="shared" si="2"/>
        <v>-8.8699878493317202E-2</v>
      </c>
      <c r="E17" s="136" t="s">
        <v>38</v>
      </c>
      <c r="F17" s="136">
        <v>96594.81</v>
      </c>
      <c r="G17" s="188">
        <v>21497</v>
      </c>
      <c r="H17" s="189">
        <f t="shared" si="1"/>
        <v>-0.77745181133437702</v>
      </c>
    </row>
    <row r="18" spans="1:8">
      <c r="A18" s="190" t="s">
        <v>1438</v>
      </c>
      <c r="B18" s="190">
        <v>22057</v>
      </c>
      <c r="C18" s="191">
        <v>20000</v>
      </c>
      <c r="D18" s="226">
        <f t="shared" si="2"/>
        <v>-9.3258376025751502E-2</v>
      </c>
      <c r="E18" s="136" t="s">
        <v>40</v>
      </c>
      <c r="F18" s="136">
        <v>139988</v>
      </c>
      <c r="G18" s="188">
        <v>109024</v>
      </c>
      <c r="H18" s="189">
        <f t="shared" si="1"/>
        <v>-0.22119038774752101</v>
      </c>
    </row>
    <row r="19" spans="1:8">
      <c r="A19" s="190" t="s">
        <v>41</v>
      </c>
      <c r="B19" s="190">
        <v>347</v>
      </c>
      <c r="C19" s="191">
        <v>800</v>
      </c>
      <c r="D19" s="226">
        <f t="shared" si="2"/>
        <v>1.3054755043227699</v>
      </c>
      <c r="E19" s="136" t="s">
        <v>42</v>
      </c>
      <c r="F19" s="136">
        <v>25144</v>
      </c>
      <c r="G19" s="188">
        <v>36635</v>
      </c>
      <c r="H19" s="189">
        <f t="shared" si="1"/>
        <v>0.45700763601654498</v>
      </c>
    </row>
    <row r="20" spans="1:8">
      <c r="A20" s="190" t="s">
        <v>43</v>
      </c>
      <c r="B20" s="190">
        <v>650</v>
      </c>
      <c r="C20" s="191"/>
      <c r="D20" s="226">
        <f t="shared" si="2"/>
        <v>-1</v>
      </c>
      <c r="E20" s="136" t="s">
        <v>1439</v>
      </c>
      <c r="F20" s="136">
        <v>1919</v>
      </c>
      <c r="G20" s="188">
        <v>4382</v>
      </c>
      <c r="H20" s="189">
        <f t="shared" si="1"/>
        <v>1.28348097967692</v>
      </c>
    </row>
    <row r="21" spans="1:8" ht="18.75">
      <c r="A21" s="136" t="s">
        <v>1440</v>
      </c>
      <c r="B21" s="188">
        <f>SUM(B22:B27)</f>
        <v>100202</v>
      </c>
      <c r="C21" s="188">
        <f>SUM(C22:C27)</f>
        <v>103000</v>
      </c>
      <c r="D21" s="187">
        <f>ROUND((C21/B21-1),2)</f>
        <v>0.03</v>
      </c>
      <c r="E21" s="136" t="s">
        <v>45</v>
      </c>
      <c r="F21" s="136">
        <v>267</v>
      </c>
      <c r="G21" s="188">
        <v>1352</v>
      </c>
      <c r="H21" s="189">
        <f t="shared" si="1"/>
        <v>4.0636704119850204</v>
      </c>
    </row>
    <row r="22" spans="1:8">
      <c r="A22" s="136" t="s">
        <v>48</v>
      </c>
      <c r="B22" s="136">
        <v>23206</v>
      </c>
      <c r="C22" s="188">
        <v>33000</v>
      </c>
      <c r="D22" s="226">
        <f t="shared" si="2"/>
        <v>0.422046022580367</v>
      </c>
      <c r="E22" s="136" t="s">
        <v>47</v>
      </c>
      <c r="F22" s="136"/>
      <c r="G22" s="188"/>
      <c r="H22" s="189"/>
    </row>
    <row r="23" spans="1:8">
      <c r="A23" s="136" t="s">
        <v>50</v>
      </c>
      <c r="B23" s="136">
        <v>8329</v>
      </c>
      <c r="C23" s="188">
        <v>10600</v>
      </c>
      <c r="D23" s="226">
        <f t="shared" si="2"/>
        <v>0.272661784127746</v>
      </c>
      <c r="E23" s="164" t="s">
        <v>49</v>
      </c>
      <c r="F23" s="164"/>
      <c r="G23" s="188"/>
      <c r="H23" s="189"/>
    </row>
    <row r="24" spans="1:8">
      <c r="A24" s="136" t="s">
        <v>52</v>
      </c>
      <c r="B24" s="136">
        <v>9306</v>
      </c>
      <c r="C24" s="188">
        <v>30000</v>
      </c>
      <c r="D24" s="226">
        <f t="shared" si="2"/>
        <v>2.2237266279819501</v>
      </c>
      <c r="E24" s="136" t="s">
        <v>51</v>
      </c>
      <c r="F24" s="136">
        <v>3195</v>
      </c>
      <c r="G24" s="188">
        <v>6166</v>
      </c>
      <c r="H24" s="189">
        <f t="shared" si="1"/>
        <v>0.92989045383411595</v>
      </c>
    </row>
    <row r="25" spans="1:8">
      <c r="A25" s="192" t="s">
        <v>54</v>
      </c>
      <c r="B25" s="192">
        <v>55316</v>
      </c>
      <c r="C25" s="188">
        <v>27000</v>
      </c>
      <c r="D25" s="226">
        <f t="shared" si="2"/>
        <v>-0.51189529250126498</v>
      </c>
      <c r="E25" s="136" t="s">
        <v>53</v>
      </c>
      <c r="F25" s="136">
        <v>21312</v>
      </c>
      <c r="G25" s="188">
        <v>26071</v>
      </c>
      <c r="H25" s="189">
        <f t="shared" si="1"/>
        <v>0.223301426426426</v>
      </c>
    </row>
    <row r="26" spans="1:8">
      <c r="A26" s="193" t="s">
        <v>56</v>
      </c>
      <c r="B26" s="193">
        <v>2888</v>
      </c>
      <c r="C26" s="188">
        <v>1400</v>
      </c>
      <c r="D26" s="226">
        <f t="shared" si="2"/>
        <v>-0.51523545706371199</v>
      </c>
      <c r="E26" s="136" t="s">
        <v>1031</v>
      </c>
      <c r="F26" s="136">
        <v>434</v>
      </c>
      <c r="G26" s="188">
        <v>281</v>
      </c>
      <c r="H26" s="189">
        <f t="shared" si="1"/>
        <v>-0.35253456221198198</v>
      </c>
    </row>
    <row r="27" spans="1:8">
      <c r="A27" s="136" t="s">
        <v>58</v>
      </c>
      <c r="B27" s="136">
        <v>1157</v>
      </c>
      <c r="C27" s="188">
        <v>1000</v>
      </c>
      <c r="D27" s="226">
        <f t="shared" si="2"/>
        <v>-0.13569576490924801</v>
      </c>
      <c r="E27" s="136" t="s">
        <v>1076</v>
      </c>
      <c r="F27" s="136">
        <v>2455</v>
      </c>
      <c r="G27" s="188">
        <v>4099</v>
      </c>
      <c r="H27" s="189">
        <f t="shared" si="1"/>
        <v>0.66965376782077402</v>
      </c>
    </row>
    <row r="28" spans="1:8">
      <c r="A28" s="190"/>
      <c r="B28" s="190"/>
      <c r="C28" s="191"/>
      <c r="D28" s="196"/>
      <c r="E28" s="136" t="s">
        <v>1441</v>
      </c>
      <c r="F28" s="136"/>
      <c r="G28" s="188">
        <v>10000</v>
      </c>
      <c r="H28" s="189"/>
    </row>
    <row r="29" spans="1:8">
      <c r="A29" s="190"/>
      <c r="B29" s="190"/>
      <c r="C29" s="191"/>
      <c r="D29" s="196"/>
      <c r="E29" s="136" t="s">
        <v>60</v>
      </c>
      <c r="F29" s="136"/>
      <c r="G29" s="188"/>
      <c r="H29" s="189"/>
    </row>
    <row r="30" spans="1:8">
      <c r="A30" s="190"/>
      <c r="B30" s="190"/>
      <c r="C30" s="191"/>
      <c r="D30" s="196"/>
      <c r="E30" s="136" t="s">
        <v>61</v>
      </c>
      <c r="F30" s="136">
        <v>16127</v>
      </c>
      <c r="G30" s="188">
        <v>16500</v>
      </c>
      <c r="H30" s="189">
        <f t="shared" si="1"/>
        <v>2.3128914243194701E-2</v>
      </c>
    </row>
    <row r="31" spans="1:8" ht="14.25">
      <c r="A31" s="190"/>
      <c r="B31" s="190"/>
      <c r="C31" s="191"/>
      <c r="D31" s="196"/>
      <c r="E31" s="136"/>
      <c r="F31" s="136"/>
      <c r="G31" s="188"/>
      <c r="H31" s="194"/>
    </row>
    <row r="32" spans="1:8" ht="14.25">
      <c r="A32" s="190"/>
      <c r="B32" s="190"/>
      <c r="C32" s="191"/>
      <c r="D32" s="196"/>
      <c r="E32" s="136"/>
      <c r="F32" s="136"/>
      <c r="G32" s="188"/>
      <c r="H32" s="194"/>
    </row>
    <row r="33" spans="1:8" ht="18.75">
      <c r="A33" s="186" t="s">
        <v>62</v>
      </c>
      <c r="B33" s="185">
        <f>B34+B84+B85+B86+B89+B90</f>
        <v>758247</v>
      </c>
      <c r="C33" s="185">
        <f>C34+C84+C85+C86+C89+C90</f>
        <v>619772</v>
      </c>
      <c r="D33" s="184">
        <v>-0.18261093196700201</v>
      </c>
      <c r="E33" s="186" t="s">
        <v>63</v>
      </c>
      <c r="F33" s="185">
        <f>F34+F37+F38</f>
        <v>44282</v>
      </c>
      <c r="G33" s="185">
        <v>45000</v>
      </c>
      <c r="H33" s="184">
        <v>1.6214263131746599E-2</v>
      </c>
    </row>
    <row r="34" spans="1:8">
      <c r="A34" s="136" t="s">
        <v>1427</v>
      </c>
      <c r="B34" s="195">
        <f>B35+B42+B61</f>
        <v>584061</v>
      </c>
      <c r="C34" s="195">
        <f>C35+C42+C61</f>
        <v>496952</v>
      </c>
      <c r="D34" s="226">
        <f>C34/B34-1</f>
        <v>-0.149143668212738</v>
      </c>
      <c r="E34" s="136" t="s">
        <v>1442</v>
      </c>
      <c r="F34" s="227">
        <v>41462</v>
      </c>
      <c r="G34" s="188">
        <v>45000</v>
      </c>
      <c r="H34" s="196"/>
    </row>
    <row r="35" spans="1:8">
      <c r="A35" s="190" t="s">
        <v>66</v>
      </c>
      <c r="B35" s="191">
        <f>SUM(B36:B41)</f>
        <v>7407</v>
      </c>
      <c r="C35" s="191">
        <f>SUM(C36:C41)</f>
        <v>7407</v>
      </c>
      <c r="D35" s="226"/>
      <c r="E35" s="136" t="s">
        <v>67</v>
      </c>
      <c r="F35" s="227">
        <v>5024</v>
      </c>
      <c r="G35" s="188">
        <v>5000</v>
      </c>
      <c r="H35" s="196"/>
    </row>
    <row r="36" spans="1:8">
      <c r="A36" s="136" t="s">
        <v>1443</v>
      </c>
      <c r="B36" s="136">
        <v>1454</v>
      </c>
      <c r="C36" s="195">
        <v>1454</v>
      </c>
      <c r="D36" s="226"/>
      <c r="E36" s="198" t="s">
        <v>69</v>
      </c>
      <c r="F36" s="227">
        <v>36438</v>
      </c>
      <c r="G36" s="188">
        <v>40000</v>
      </c>
      <c r="H36" s="196"/>
    </row>
    <row r="37" spans="1:8">
      <c r="A37" s="136" t="s">
        <v>1444</v>
      </c>
      <c r="B37" s="136"/>
      <c r="C37" s="195"/>
      <c r="D37" s="226"/>
      <c r="E37" s="198" t="s">
        <v>1445</v>
      </c>
      <c r="F37" s="198">
        <v>1289</v>
      </c>
      <c r="G37" s="188"/>
      <c r="H37" s="196"/>
    </row>
    <row r="38" spans="1:8">
      <c r="A38" s="136" t="s">
        <v>1446</v>
      </c>
      <c r="B38" s="136">
        <v>5171</v>
      </c>
      <c r="C38" s="195">
        <v>5171</v>
      </c>
      <c r="D38" s="226"/>
      <c r="E38" s="136" t="s">
        <v>1447</v>
      </c>
      <c r="F38" s="136">
        <v>1531</v>
      </c>
      <c r="G38" s="188"/>
      <c r="H38" s="196"/>
    </row>
    <row r="39" spans="1:8">
      <c r="A39" s="136" t="s">
        <v>1448</v>
      </c>
      <c r="B39" s="136">
        <v>782</v>
      </c>
      <c r="C39" s="195">
        <v>782</v>
      </c>
      <c r="D39" s="226"/>
      <c r="E39" s="136"/>
      <c r="F39" s="136"/>
      <c r="G39" s="188"/>
      <c r="H39" s="196"/>
    </row>
    <row r="40" spans="1:8">
      <c r="A40" s="136" t="s">
        <v>1449</v>
      </c>
      <c r="B40" s="136"/>
      <c r="C40" s="195"/>
      <c r="D40" s="226"/>
      <c r="E40" s="136"/>
      <c r="F40" s="136"/>
      <c r="G40" s="188"/>
      <c r="H40" s="196"/>
    </row>
    <row r="41" spans="1:8">
      <c r="A41" s="136" t="s">
        <v>1450</v>
      </c>
      <c r="B41" s="136"/>
      <c r="C41" s="195"/>
      <c r="D41" s="226"/>
      <c r="E41" s="136"/>
      <c r="F41" s="136"/>
      <c r="G41" s="188"/>
      <c r="H41" s="196"/>
    </row>
    <row r="42" spans="1:8">
      <c r="A42" s="136" t="s">
        <v>68</v>
      </c>
      <c r="B42" s="195">
        <f>SUM(B43:B52)</f>
        <v>444572</v>
      </c>
      <c r="C42" s="195">
        <f>SUM(C43:C52)</f>
        <v>445485</v>
      </c>
      <c r="D42" s="226">
        <f>C42/B42-1</f>
        <v>2.0536605994079201E-3</v>
      </c>
      <c r="E42" s="136"/>
      <c r="F42" s="136"/>
      <c r="G42" s="188"/>
      <c r="H42" s="196"/>
    </row>
    <row r="43" spans="1:8">
      <c r="A43" s="136" t="s">
        <v>1451</v>
      </c>
      <c r="B43" s="136">
        <v>1926</v>
      </c>
      <c r="C43" s="195">
        <v>1926</v>
      </c>
      <c r="D43" s="226"/>
      <c r="E43" s="136"/>
      <c r="F43" s="136"/>
      <c r="G43" s="188"/>
      <c r="H43" s="196"/>
    </row>
    <row r="44" spans="1:8">
      <c r="A44" s="136" t="s">
        <v>1452</v>
      </c>
      <c r="B44" s="136">
        <v>101617</v>
      </c>
      <c r="C44" s="199">
        <f>45582+77206</f>
        <v>122788</v>
      </c>
      <c r="D44" s="226"/>
      <c r="E44" s="136"/>
      <c r="F44" s="136"/>
      <c r="G44" s="188"/>
      <c r="H44" s="196"/>
    </row>
    <row r="45" spans="1:8">
      <c r="A45" s="136" t="s">
        <v>1453</v>
      </c>
      <c r="B45" s="136">
        <v>38426</v>
      </c>
      <c r="C45" s="200">
        <f>1927+35000</f>
        <v>36927</v>
      </c>
      <c r="D45" s="226"/>
      <c r="E45" s="136"/>
      <c r="F45" s="136"/>
      <c r="G45" s="188"/>
      <c r="H45" s="196"/>
    </row>
    <row r="46" spans="1:8">
      <c r="A46" s="136" t="s">
        <v>1454</v>
      </c>
      <c r="B46" s="136">
        <v>19738</v>
      </c>
      <c r="C46" s="195">
        <f>16696+155</f>
        <v>16851</v>
      </c>
      <c r="D46" s="226"/>
      <c r="E46" s="136"/>
      <c r="F46" s="136"/>
      <c r="G46" s="188"/>
      <c r="H46" s="196"/>
    </row>
    <row r="47" spans="1:8">
      <c r="A47" s="136" t="s">
        <v>1455</v>
      </c>
      <c r="B47" s="136">
        <v>3191</v>
      </c>
      <c r="C47" s="195">
        <v>2841</v>
      </c>
      <c r="D47" s="226"/>
      <c r="E47" s="136"/>
      <c r="F47" s="136"/>
      <c r="G47" s="188"/>
      <c r="H47" s="196"/>
    </row>
    <row r="48" spans="1:8">
      <c r="A48" s="136" t="s">
        <v>1456</v>
      </c>
      <c r="B48" s="136">
        <v>26633</v>
      </c>
      <c r="C48" s="195">
        <v>26633</v>
      </c>
      <c r="D48" s="226"/>
      <c r="E48" s="136"/>
      <c r="F48" s="136"/>
      <c r="G48" s="188"/>
      <c r="H48" s="196"/>
    </row>
    <row r="49" spans="1:8">
      <c r="A49" s="136" t="s">
        <v>1457</v>
      </c>
      <c r="B49" s="136">
        <v>23471</v>
      </c>
      <c r="C49" s="195">
        <v>17496</v>
      </c>
      <c r="D49" s="226"/>
      <c r="E49" s="136"/>
      <c r="F49" s="136"/>
      <c r="G49" s="188"/>
      <c r="H49" s="196"/>
    </row>
    <row r="50" spans="1:8">
      <c r="A50" s="136" t="s">
        <v>1458</v>
      </c>
      <c r="B50" s="136">
        <v>4772</v>
      </c>
      <c r="C50" s="195"/>
      <c r="D50" s="226"/>
      <c r="E50" s="136"/>
      <c r="F50" s="136"/>
      <c r="G50" s="188"/>
      <c r="H50" s="196"/>
    </row>
    <row r="51" spans="1:8">
      <c r="A51" s="136" t="s">
        <v>1459</v>
      </c>
      <c r="B51" s="136">
        <v>118110</v>
      </c>
      <c r="C51" s="200">
        <f>1619+6200+26046</f>
        <v>33865</v>
      </c>
      <c r="D51" s="226"/>
      <c r="E51" s="136"/>
      <c r="F51" s="136"/>
      <c r="G51" s="188"/>
      <c r="H51" s="196"/>
    </row>
    <row r="52" spans="1:8">
      <c r="A52" s="136" t="s">
        <v>1460</v>
      </c>
      <c r="B52" s="195">
        <f>SUM(B53:B60)</f>
        <v>106688</v>
      </c>
      <c r="C52" s="195">
        <f>SUM(C53:C60)</f>
        <v>186158</v>
      </c>
      <c r="D52" s="226"/>
      <c r="E52" s="136"/>
      <c r="F52" s="136"/>
      <c r="G52" s="188"/>
      <c r="H52" s="196"/>
    </row>
    <row r="53" spans="1:8">
      <c r="A53" s="136" t="s">
        <v>1461</v>
      </c>
      <c r="B53" s="136">
        <v>45113</v>
      </c>
      <c r="C53" s="195">
        <f>36217</f>
        <v>36217</v>
      </c>
      <c r="D53" s="226"/>
      <c r="E53" s="136"/>
      <c r="F53" s="136"/>
      <c r="G53" s="188"/>
      <c r="H53" s="196"/>
    </row>
    <row r="54" spans="1:8">
      <c r="A54" s="136" t="s">
        <v>1462</v>
      </c>
      <c r="B54" s="136">
        <v>3500</v>
      </c>
      <c r="C54" s="195">
        <v>5813</v>
      </c>
      <c r="D54" s="226"/>
      <c r="E54" s="136"/>
      <c r="F54" s="136"/>
      <c r="G54" s="188"/>
      <c r="H54" s="196"/>
    </row>
    <row r="55" spans="1:8">
      <c r="A55" s="136" t="s">
        <v>1463</v>
      </c>
      <c r="B55" s="136">
        <v>9931</v>
      </c>
      <c r="C55" s="195">
        <v>23613</v>
      </c>
      <c r="D55" s="226"/>
      <c r="E55" s="136"/>
      <c r="F55" s="136"/>
      <c r="G55" s="188"/>
      <c r="H55" s="196"/>
    </row>
    <row r="56" spans="1:8">
      <c r="A56" s="136" t="s">
        <v>1464</v>
      </c>
      <c r="B56" s="136">
        <v>22202</v>
      </c>
      <c r="C56" s="195">
        <v>36871</v>
      </c>
      <c r="D56" s="226"/>
      <c r="E56" s="136"/>
      <c r="F56" s="136"/>
      <c r="G56" s="188"/>
      <c r="H56" s="196"/>
    </row>
    <row r="57" spans="1:8">
      <c r="A57" s="136" t="s">
        <v>1465</v>
      </c>
      <c r="B57" s="136">
        <v>22787</v>
      </c>
      <c r="C57" s="195">
        <f>798+82038</f>
        <v>82836</v>
      </c>
      <c r="D57" s="226"/>
      <c r="E57" s="136"/>
      <c r="F57" s="136"/>
      <c r="G57" s="188"/>
      <c r="H57" s="196"/>
    </row>
    <row r="58" spans="1:8">
      <c r="A58" s="136" t="s">
        <v>1466</v>
      </c>
      <c r="B58" s="136">
        <v>302</v>
      </c>
      <c r="C58" s="195">
        <v>264</v>
      </c>
      <c r="D58" s="226"/>
      <c r="E58" s="136"/>
      <c r="F58" s="136"/>
      <c r="G58" s="188"/>
      <c r="H58" s="196"/>
    </row>
    <row r="59" spans="1:8">
      <c r="A59" s="136" t="s">
        <v>1467</v>
      </c>
      <c r="B59" s="136">
        <v>1682</v>
      </c>
      <c r="C59" s="195">
        <v>544</v>
      </c>
      <c r="D59" s="226"/>
      <c r="E59" s="136"/>
      <c r="F59" s="136"/>
      <c r="G59" s="188"/>
      <c r="H59" s="196"/>
    </row>
    <row r="60" spans="1:8">
      <c r="A60" s="136" t="s">
        <v>1468</v>
      </c>
      <c r="B60" s="136">
        <v>1171</v>
      </c>
      <c r="C60" s="195"/>
      <c r="D60" s="226"/>
      <c r="E60" s="136"/>
      <c r="F60" s="136"/>
      <c r="G60" s="188"/>
      <c r="H60" s="196"/>
    </row>
    <row r="61" spans="1:8">
      <c r="A61" s="136" t="s">
        <v>70</v>
      </c>
      <c r="B61" s="195">
        <f>SUM(B62:B81)</f>
        <v>132082</v>
      </c>
      <c r="C61" s="195">
        <f>SUM(C62:C81)</f>
        <v>44060</v>
      </c>
      <c r="D61" s="226">
        <f>C61/B61-1</f>
        <v>-0.66641934555806204</v>
      </c>
      <c r="E61" s="136"/>
      <c r="F61" s="136"/>
      <c r="G61" s="188"/>
      <c r="H61" s="196"/>
    </row>
    <row r="62" spans="1:8">
      <c r="A62" s="136" t="s">
        <v>1195</v>
      </c>
      <c r="B62" s="136">
        <v>20</v>
      </c>
      <c r="C62" s="195">
        <v>96</v>
      </c>
      <c r="D62" s="226"/>
      <c r="E62" s="136"/>
      <c r="F62" s="136"/>
      <c r="G62" s="188"/>
      <c r="H62" s="196"/>
    </row>
    <row r="63" spans="1:8">
      <c r="A63" s="136" t="s">
        <v>1197</v>
      </c>
      <c r="B63" s="136"/>
      <c r="C63" s="195"/>
      <c r="D63" s="226"/>
      <c r="E63" s="136"/>
      <c r="F63" s="136"/>
      <c r="G63" s="188"/>
      <c r="H63" s="196"/>
    </row>
    <row r="64" spans="1:8">
      <c r="A64" s="136" t="s">
        <v>1198</v>
      </c>
      <c r="B64" s="136">
        <v>630</v>
      </c>
      <c r="C64" s="195"/>
      <c r="D64" s="226"/>
      <c r="E64" s="136"/>
      <c r="F64" s="136"/>
      <c r="G64" s="188"/>
      <c r="H64" s="196"/>
    </row>
    <row r="65" spans="1:8">
      <c r="A65" s="136" t="s">
        <v>1199</v>
      </c>
      <c r="B65" s="136">
        <v>8304</v>
      </c>
      <c r="C65" s="195">
        <v>4086</v>
      </c>
      <c r="D65" s="226"/>
      <c r="E65" s="136"/>
      <c r="F65" s="136"/>
      <c r="G65" s="188"/>
      <c r="H65" s="196"/>
    </row>
    <row r="66" spans="1:8">
      <c r="A66" s="136" t="s">
        <v>1200</v>
      </c>
      <c r="B66" s="136"/>
      <c r="C66" s="195"/>
      <c r="D66" s="226"/>
      <c r="E66" s="136"/>
      <c r="F66" s="136"/>
      <c r="G66" s="188"/>
      <c r="H66" s="196"/>
    </row>
    <row r="67" spans="1:8">
      <c r="A67" s="136" t="s">
        <v>1201</v>
      </c>
      <c r="B67" s="136">
        <v>736</v>
      </c>
      <c r="C67" s="195"/>
      <c r="D67" s="226"/>
      <c r="E67" s="136"/>
      <c r="F67" s="136"/>
      <c r="G67" s="188"/>
      <c r="H67" s="196"/>
    </row>
    <row r="68" spans="1:8">
      <c r="A68" s="136" t="s">
        <v>1202</v>
      </c>
      <c r="B68" s="136">
        <v>422</v>
      </c>
      <c r="C68" s="195">
        <v>171</v>
      </c>
      <c r="D68" s="226"/>
      <c r="E68" s="136"/>
      <c r="F68" s="136"/>
      <c r="G68" s="188"/>
      <c r="H68" s="196"/>
    </row>
    <row r="69" spans="1:8">
      <c r="A69" s="136" t="s">
        <v>1203</v>
      </c>
      <c r="B69" s="136">
        <v>285</v>
      </c>
      <c r="C69" s="195">
        <v>2641</v>
      </c>
      <c r="D69" s="226"/>
      <c r="E69" s="136"/>
      <c r="F69" s="136"/>
      <c r="G69" s="188"/>
      <c r="H69" s="196"/>
    </row>
    <row r="70" spans="1:8">
      <c r="A70" s="136" t="s">
        <v>1204</v>
      </c>
      <c r="B70" s="136">
        <v>10014</v>
      </c>
      <c r="C70" s="195">
        <v>1052</v>
      </c>
      <c r="D70" s="226"/>
      <c r="E70" s="136"/>
      <c r="F70" s="136"/>
      <c r="G70" s="188"/>
      <c r="H70" s="196"/>
    </row>
    <row r="71" spans="1:8">
      <c r="A71" s="136" t="s">
        <v>1205</v>
      </c>
      <c r="B71" s="136">
        <v>12</v>
      </c>
      <c r="C71" s="195"/>
      <c r="D71" s="226"/>
      <c r="E71" s="136"/>
      <c r="F71" s="136"/>
      <c r="G71" s="188"/>
      <c r="H71" s="196"/>
    </row>
    <row r="72" spans="1:8">
      <c r="A72" s="136" t="s">
        <v>1206</v>
      </c>
      <c r="B72" s="136">
        <v>52325</v>
      </c>
      <c r="C72" s="195">
        <v>19403</v>
      </c>
      <c r="D72" s="226"/>
      <c r="E72" s="136"/>
      <c r="F72" s="136"/>
      <c r="G72" s="188"/>
      <c r="H72" s="196"/>
    </row>
    <row r="73" spans="1:8">
      <c r="A73" s="136" t="s">
        <v>1207</v>
      </c>
      <c r="B73" s="136">
        <v>53567</v>
      </c>
      <c r="C73" s="195">
        <v>14919</v>
      </c>
      <c r="D73" s="226"/>
      <c r="E73" s="136"/>
      <c r="F73" s="136"/>
      <c r="G73" s="188"/>
      <c r="H73" s="196"/>
    </row>
    <row r="74" spans="1:8">
      <c r="A74" s="136" t="s">
        <v>1208</v>
      </c>
      <c r="B74" s="136">
        <v>2056</v>
      </c>
      <c r="C74" s="195">
        <v>1100</v>
      </c>
      <c r="D74" s="226"/>
      <c r="E74" s="136"/>
      <c r="F74" s="136"/>
      <c r="G74" s="188"/>
      <c r="H74" s="196"/>
    </row>
    <row r="75" spans="1:8">
      <c r="A75" s="136" t="s">
        <v>1209</v>
      </c>
      <c r="B75" s="136">
        <v>186</v>
      </c>
      <c r="C75" s="195">
        <v>550</v>
      </c>
      <c r="D75" s="226"/>
      <c r="E75" s="136"/>
      <c r="F75" s="136"/>
      <c r="G75" s="188"/>
      <c r="H75" s="196"/>
    </row>
    <row r="76" spans="1:8">
      <c r="A76" s="136" t="s">
        <v>1210</v>
      </c>
      <c r="B76" s="136">
        <v>33</v>
      </c>
      <c r="C76" s="195"/>
      <c r="D76" s="226"/>
      <c r="E76" s="136"/>
      <c r="F76" s="136"/>
      <c r="G76" s="188"/>
      <c r="H76" s="196"/>
    </row>
    <row r="77" spans="1:8">
      <c r="A77" s="136" t="s">
        <v>1211</v>
      </c>
      <c r="B77" s="136">
        <v>654</v>
      </c>
      <c r="C77" s="195"/>
      <c r="D77" s="226"/>
      <c r="E77" s="136"/>
      <c r="F77" s="136"/>
      <c r="G77" s="188"/>
      <c r="H77" s="196"/>
    </row>
    <row r="78" spans="1:8">
      <c r="A78" s="136" t="s">
        <v>1212</v>
      </c>
      <c r="B78" s="136">
        <v>2237</v>
      </c>
      <c r="C78" s="195">
        <v>42</v>
      </c>
      <c r="D78" s="226"/>
      <c r="E78" s="136"/>
      <c r="F78" s="136"/>
      <c r="G78" s="188"/>
      <c r="H78" s="196"/>
    </row>
    <row r="79" spans="1:8">
      <c r="A79" s="136" t="s">
        <v>1213</v>
      </c>
      <c r="B79" s="136"/>
      <c r="C79" s="195"/>
      <c r="D79" s="226"/>
      <c r="E79" s="136"/>
      <c r="F79" s="136"/>
      <c r="G79" s="188"/>
      <c r="H79" s="196"/>
    </row>
    <row r="80" spans="1:8">
      <c r="A80" s="136" t="s">
        <v>1215</v>
      </c>
      <c r="B80" s="136"/>
      <c r="C80" s="195"/>
      <c r="D80" s="226"/>
      <c r="E80" s="136"/>
      <c r="F80" s="136"/>
      <c r="G80" s="188"/>
      <c r="H80" s="196"/>
    </row>
    <row r="81" spans="1:8">
      <c r="A81" s="136" t="s">
        <v>1469</v>
      </c>
      <c r="B81" s="136">
        <v>601</v>
      </c>
      <c r="C81" s="195"/>
      <c r="D81" s="226"/>
      <c r="E81" s="136"/>
      <c r="F81" s="136"/>
      <c r="G81" s="188"/>
      <c r="H81" s="196"/>
    </row>
    <row r="82" spans="1:8" ht="14.25">
      <c r="A82" s="136"/>
      <c r="B82" s="136"/>
      <c r="C82" s="195"/>
      <c r="D82" s="194"/>
      <c r="E82" s="136"/>
      <c r="F82" s="136"/>
      <c r="G82" s="188"/>
      <c r="H82" s="196"/>
    </row>
    <row r="83" spans="1:8" ht="14.25">
      <c r="A83" s="136"/>
      <c r="B83" s="136"/>
      <c r="C83" s="195"/>
      <c r="D83" s="194"/>
      <c r="E83" s="136"/>
      <c r="F83" s="136"/>
      <c r="G83" s="188"/>
      <c r="H83" s="196"/>
    </row>
    <row r="84" spans="1:8">
      <c r="A84" s="136" t="s">
        <v>1470</v>
      </c>
      <c r="B84" s="136">
        <v>38962</v>
      </c>
      <c r="C84" s="195">
        <v>1289</v>
      </c>
      <c r="D84" s="201"/>
      <c r="E84" s="136"/>
      <c r="F84" s="136"/>
      <c r="G84" s="188"/>
      <c r="H84" s="196"/>
    </row>
    <row r="85" spans="1:8">
      <c r="A85" s="136" t="s">
        <v>1471</v>
      </c>
      <c r="B85" s="136">
        <v>7693</v>
      </c>
      <c r="C85" s="188">
        <v>1531</v>
      </c>
      <c r="D85" s="201"/>
      <c r="E85" s="136"/>
      <c r="F85" s="136"/>
      <c r="G85" s="188"/>
      <c r="H85" s="201"/>
    </row>
    <row r="86" spans="1:8">
      <c r="A86" s="136" t="s">
        <v>1472</v>
      </c>
      <c r="B86" s="136">
        <v>107531</v>
      </c>
      <c r="C86" s="195">
        <f>C87+C88</f>
        <v>120000</v>
      </c>
      <c r="D86" s="201"/>
      <c r="E86" s="136"/>
      <c r="F86" s="136"/>
      <c r="G86" s="188"/>
      <c r="H86" s="201"/>
    </row>
    <row r="87" spans="1:8">
      <c r="A87" s="136" t="s">
        <v>1473</v>
      </c>
      <c r="B87" s="136">
        <v>67531</v>
      </c>
      <c r="C87" s="195">
        <v>80000</v>
      </c>
      <c r="D87" s="201"/>
      <c r="E87" s="136"/>
      <c r="F87" s="136"/>
      <c r="G87" s="188"/>
      <c r="H87" s="201"/>
    </row>
    <row r="88" spans="1:8">
      <c r="A88" s="136" t="s">
        <v>1474</v>
      </c>
      <c r="B88" s="136">
        <v>40000</v>
      </c>
      <c r="C88" s="195">
        <v>40000</v>
      </c>
      <c r="D88" s="201"/>
      <c r="E88" s="136"/>
      <c r="F88" s="136"/>
      <c r="G88" s="188"/>
      <c r="H88" s="201"/>
    </row>
    <row r="89" spans="1:8">
      <c r="A89" s="136" t="s">
        <v>1475</v>
      </c>
      <c r="B89" s="136">
        <v>20000</v>
      </c>
      <c r="C89" s="195"/>
      <c r="D89" s="201"/>
      <c r="E89" s="136"/>
      <c r="F89" s="136"/>
      <c r="G89" s="188"/>
      <c r="H89" s="201"/>
    </row>
    <row r="90" spans="1:8">
      <c r="A90" s="136" t="s">
        <v>1476</v>
      </c>
      <c r="B90" s="136"/>
      <c r="C90" s="195"/>
      <c r="D90" s="201"/>
      <c r="E90" s="136"/>
      <c r="F90" s="136"/>
      <c r="G90" s="195"/>
      <c r="H90" s="201"/>
    </row>
    <row r="91" spans="1:8">
      <c r="A91" s="136"/>
      <c r="B91" s="136"/>
      <c r="C91" s="195"/>
      <c r="D91" s="196"/>
      <c r="E91" s="136"/>
      <c r="F91" s="136"/>
      <c r="G91" s="188"/>
      <c r="H91" s="201"/>
    </row>
    <row r="92" spans="1:8" ht="53.25" customHeight="1">
      <c r="A92" s="394" t="s">
        <v>1477</v>
      </c>
      <c r="B92" s="394"/>
      <c r="C92" s="394"/>
      <c r="D92" s="395"/>
      <c r="E92" s="394"/>
      <c r="F92" s="394"/>
      <c r="G92" s="394"/>
      <c r="H92" s="395"/>
    </row>
  </sheetData>
  <mergeCells count="4">
    <mergeCell ref="A1:H1"/>
    <mergeCell ref="A2:H2"/>
    <mergeCell ref="G3:H3"/>
    <mergeCell ref="A92:H92"/>
  </mergeCells>
  <phoneticPr fontId="78" type="noConversion"/>
  <printOptions horizontalCentered="1"/>
  <pageMargins left="0.23622047244094499" right="0.23622047244094499" top="0.511811023622047" bottom="0" header="0.31496062992126" footer="0.31496062992126"/>
  <pageSetup paperSize="9" scale="85" fitToHeight="0" orientation="portrait"/>
  <headerFooter>
    <oddFooter>&amp;C&amp;P</oddFooter>
  </headerFooter>
</worksheet>
</file>

<file path=xl/worksheets/sheet14.xml><?xml version="1.0" encoding="utf-8"?>
<worksheet xmlns="http://schemas.openxmlformats.org/spreadsheetml/2006/main" xmlns:r="http://schemas.openxmlformats.org/officeDocument/2006/relationships">
  <sheetPr filterMode="1">
    <tabColor rgb="FF7030A0"/>
    <pageSetUpPr fitToPage="1"/>
  </sheetPr>
  <dimension ref="A1:U1404"/>
  <sheetViews>
    <sheetView showZeros="0" tabSelected="1" workbookViewId="0">
      <pane xSplit="11" ySplit="4" topLeftCell="L5" activePane="bottomRight" state="frozen"/>
      <selection pane="topRight"/>
      <selection pane="bottomLeft"/>
      <selection pane="bottomRight" activeCell="C5" sqref="A1:D230"/>
    </sheetView>
  </sheetViews>
  <sheetFormatPr defaultColWidth="21.5" defaultRowHeight="14.25"/>
  <cols>
    <col min="1" max="1" width="8.375" style="168" hidden="1" customWidth="1"/>
    <col min="2" max="2" width="52.875" style="174" customWidth="1"/>
    <col min="3" max="3" width="23" style="168" customWidth="1"/>
    <col min="4" max="4" width="13" style="202" hidden="1" customWidth="1"/>
    <col min="5" max="5" width="12.75" style="203" hidden="1" customWidth="1"/>
    <col min="6" max="6" width="9.25" style="168" hidden="1" customWidth="1"/>
    <col min="7" max="7" width="7.875" style="204" hidden="1" customWidth="1"/>
    <col min="8" max="8" width="7.875" style="168" hidden="1" customWidth="1"/>
    <col min="9" max="9" width="6.125" style="168" hidden="1" customWidth="1"/>
    <col min="10" max="11" width="8.375" style="168" hidden="1" customWidth="1"/>
    <col min="12" max="12" width="10.875" style="168" hidden="1" customWidth="1"/>
    <col min="13" max="13" width="8" style="168" hidden="1" customWidth="1"/>
    <col min="14" max="14" width="9.375" style="168" hidden="1" customWidth="1"/>
    <col min="15" max="15" width="10.5" style="203" hidden="1" customWidth="1"/>
    <col min="16" max="17" width="9.375" style="168" hidden="1" customWidth="1"/>
    <col min="18" max="18" width="10.875" style="168" hidden="1" customWidth="1"/>
    <col min="19" max="19" width="8.625" style="203" hidden="1" customWidth="1"/>
    <col min="20" max="20" width="10.875" style="168" hidden="1" customWidth="1"/>
    <col min="21" max="21" width="11.5" style="168" hidden="1" customWidth="1"/>
    <col min="22" max="16384" width="21.5" style="168"/>
  </cols>
  <sheetData>
    <row r="1" spans="1:21" ht="18">
      <c r="B1" s="358" t="s">
        <v>1478</v>
      </c>
      <c r="C1" s="358"/>
      <c r="D1" s="205"/>
      <c r="E1" s="206"/>
    </row>
    <row r="2" spans="1:21" s="167" customFormat="1" ht="24">
      <c r="B2" s="364" t="s">
        <v>1479</v>
      </c>
      <c r="C2" s="364"/>
      <c r="D2" s="207"/>
      <c r="E2" s="208"/>
      <c r="F2" s="209"/>
      <c r="G2" s="210"/>
      <c r="O2" s="223"/>
      <c r="S2" s="223"/>
    </row>
    <row r="3" spans="1:21" ht="27" customHeight="1">
      <c r="B3" s="396"/>
      <c r="C3" s="397"/>
      <c r="D3" s="211"/>
      <c r="E3" s="212"/>
      <c r="F3" s="213"/>
    </row>
    <row r="4" spans="1:21" ht="60">
      <c r="B4" s="214" t="s">
        <v>86</v>
      </c>
      <c r="C4" s="170" t="s">
        <v>1480</v>
      </c>
      <c r="D4" s="215" t="s">
        <v>1481</v>
      </c>
      <c r="E4" s="216" t="s">
        <v>1482</v>
      </c>
      <c r="F4" s="217" t="s">
        <v>1483</v>
      </c>
      <c r="G4" s="217" t="s">
        <v>1484</v>
      </c>
      <c r="H4" s="217" t="s">
        <v>1485</v>
      </c>
      <c r="I4" s="217" t="s">
        <v>1486</v>
      </c>
      <c r="J4" s="217" t="s">
        <v>1487</v>
      </c>
      <c r="K4" s="217" t="s">
        <v>1488</v>
      </c>
      <c r="L4" s="217" t="s">
        <v>1489</v>
      </c>
      <c r="M4" s="217" t="s">
        <v>1490</v>
      </c>
      <c r="N4" s="217" t="s">
        <v>1491</v>
      </c>
      <c r="O4" s="224" t="s">
        <v>1492</v>
      </c>
      <c r="P4" s="217" t="s">
        <v>1493</v>
      </c>
      <c r="Q4" s="217" t="s">
        <v>1494</v>
      </c>
      <c r="R4" s="217" t="s">
        <v>1495</v>
      </c>
      <c r="S4" s="224" t="s">
        <v>1496</v>
      </c>
      <c r="T4" s="217" t="s">
        <v>1497</v>
      </c>
      <c r="U4" s="217" t="s">
        <v>1498</v>
      </c>
    </row>
    <row r="5" spans="1:21" ht="25.5" customHeight="1">
      <c r="A5" s="168">
        <v>0</v>
      </c>
      <c r="B5" s="218" t="s">
        <v>1499</v>
      </c>
      <c r="C5" s="172">
        <f>839773.101-1</f>
        <v>839772.10100000002</v>
      </c>
      <c r="D5" s="219"/>
      <c r="E5" s="220">
        <f t="shared" ref="E5:N5" si="0">E6+E251+E291+E310+E401+E456+E510+E570+E693+E733+E805+E884+E907+E1023+E1097+E1164+E1184+E1213+E1223+E1270+E1290+E1343+E1399+E1402</f>
        <v>874977.85</v>
      </c>
      <c r="F5" s="220">
        <f t="shared" si="0"/>
        <v>431454</v>
      </c>
      <c r="G5" s="220">
        <f t="shared" si="0"/>
        <v>28496.631000000001</v>
      </c>
      <c r="H5" s="220">
        <f t="shared" si="0"/>
        <v>37071</v>
      </c>
      <c r="I5" s="220">
        <f t="shared" si="0"/>
        <v>9168.32</v>
      </c>
      <c r="J5" s="220">
        <f t="shared" si="0"/>
        <v>22527.33</v>
      </c>
      <c r="K5" s="220">
        <f t="shared" si="0"/>
        <v>10286.68</v>
      </c>
      <c r="L5" s="220">
        <f t="shared" si="0"/>
        <v>8017.67</v>
      </c>
      <c r="M5" s="220">
        <f t="shared" si="0"/>
        <v>44059.16</v>
      </c>
      <c r="N5" s="220">
        <f t="shared" si="0"/>
        <v>186158</v>
      </c>
      <c r="P5" s="220">
        <f t="shared" ref="P5:U5" si="1">P6+P251+P291+P310+P401+P456+P510+P570+P693+P733+P805+P884+P907+P1023+P1097+P1164+P1184+P1213+P1223+P1270+P1290+P1343+P1399+P1402</f>
        <v>48190.53</v>
      </c>
      <c r="Q5" s="220">
        <f t="shared" si="1"/>
        <v>132344.78</v>
      </c>
      <c r="R5" s="220">
        <f t="shared" si="1"/>
        <v>957774.10100000002</v>
      </c>
      <c r="S5" s="220">
        <f t="shared" si="1"/>
        <v>82796.251000000004</v>
      </c>
      <c r="T5" s="220">
        <f t="shared" si="1"/>
        <v>-118001</v>
      </c>
      <c r="U5" s="220">
        <f t="shared" si="1"/>
        <v>839773.10100000002</v>
      </c>
    </row>
    <row r="6" spans="1:21" ht="20.100000000000001" customHeight="1">
      <c r="A6" s="168">
        <v>201</v>
      </c>
      <c r="B6" s="164" t="s">
        <v>1500</v>
      </c>
      <c r="C6" s="173">
        <f>66655.95+500</f>
        <v>67155.95</v>
      </c>
      <c r="D6" s="221">
        <v>0</v>
      </c>
      <c r="E6" s="222">
        <v>63329.56</v>
      </c>
      <c r="F6" s="168">
        <f>44454-1</f>
        <v>44453</v>
      </c>
      <c r="G6" s="204">
        <v>7899.65</v>
      </c>
      <c r="H6" s="168">
        <f>1000+2200</f>
        <v>3200</v>
      </c>
      <c r="I6" s="168">
        <v>99.5</v>
      </c>
      <c r="J6" s="168">
        <f>70+33</f>
        <v>103</v>
      </c>
      <c r="K6" s="168">
        <v>16.690000000000001</v>
      </c>
      <c r="M6" s="168">
        <v>96</v>
      </c>
      <c r="O6" s="203">
        <f>F6+G6+H6+I6+J6+K6+L6+M6+N6-E6</f>
        <v>-7461.7199999999903</v>
      </c>
      <c r="P6" s="168">
        <v>10788.11</v>
      </c>
      <c r="R6" s="168">
        <f t="shared" ref="R6:R69" si="2">F6+G6+H6+I6+J6+K6+L6+M6+N6+P6+Q6</f>
        <v>66655.95</v>
      </c>
      <c r="S6" s="203">
        <f>R6-E6</f>
        <v>3326.3900000000099</v>
      </c>
      <c r="U6" s="168">
        <f t="shared" ref="U6:U69" si="3">R6+T6</f>
        <v>66655.95</v>
      </c>
    </row>
    <row r="7" spans="1:21" ht="20.100000000000001" customHeight="1">
      <c r="A7" s="168">
        <v>20101</v>
      </c>
      <c r="B7" s="164" t="s">
        <v>1501</v>
      </c>
      <c r="C7" s="173">
        <v>2601.38</v>
      </c>
      <c r="D7" s="221">
        <v>0</v>
      </c>
      <c r="E7" s="222">
        <v>2595.9</v>
      </c>
      <c r="F7" s="168">
        <v>2036</v>
      </c>
      <c r="G7" s="204">
        <v>330</v>
      </c>
      <c r="M7" s="168">
        <v>20</v>
      </c>
      <c r="O7" s="203">
        <f t="shared" ref="O7:O70" si="4">F7+G7+H7+I7+J7+K7+L7+M7+N7-E7</f>
        <v>-209.9</v>
      </c>
      <c r="P7" s="168">
        <v>215.38</v>
      </c>
      <c r="R7" s="168">
        <f t="shared" si="2"/>
        <v>2601.38</v>
      </c>
      <c r="S7" s="203">
        <f t="shared" ref="S7:S70" si="5">R7-E7</f>
        <v>5.48000000000002</v>
      </c>
      <c r="U7" s="168">
        <f t="shared" si="3"/>
        <v>2601.38</v>
      </c>
    </row>
    <row r="8" spans="1:21" ht="20.100000000000001" customHeight="1">
      <c r="A8" s="168">
        <v>2010101</v>
      </c>
      <c r="B8" s="164" t="s">
        <v>1502</v>
      </c>
      <c r="C8" s="173">
        <v>2210.38</v>
      </c>
      <c r="D8" s="221">
        <v>1</v>
      </c>
      <c r="E8" s="222">
        <v>2210.38</v>
      </c>
      <c r="F8" s="168">
        <v>2010</v>
      </c>
      <c r="O8" s="203">
        <f t="shared" si="4"/>
        <v>-200.38</v>
      </c>
      <c r="P8" s="168">
        <v>200.38</v>
      </c>
      <c r="R8" s="168">
        <f t="shared" si="2"/>
        <v>2210.38</v>
      </c>
      <c r="S8" s="203">
        <f t="shared" si="5"/>
        <v>0</v>
      </c>
      <c r="U8" s="168">
        <f t="shared" si="3"/>
        <v>2210.38</v>
      </c>
    </row>
    <row r="9" spans="1:21" ht="20.100000000000001" customHeight="1">
      <c r="A9" s="168">
        <v>2010102</v>
      </c>
      <c r="B9" s="164" t="s">
        <v>1503</v>
      </c>
      <c r="C9" s="173">
        <v>30</v>
      </c>
      <c r="D9" s="221">
        <v>2</v>
      </c>
      <c r="E9" s="222">
        <v>30</v>
      </c>
      <c r="G9" s="204">
        <v>10</v>
      </c>
      <c r="M9" s="168">
        <v>20</v>
      </c>
      <c r="O9" s="203">
        <f t="shared" si="4"/>
        <v>0</v>
      </c>
      <c r="R9" s="168">
        <f t="shared" si="2"/>
        <v>30</v>
      </c>
      <c r="S9" s="203">
        <f t="shared" si="5"/>
        <v>0</v>
      </c>
      <c r="U9" s="168">
        <f t="shared" si="3"/>
        <v>30</v>
      </c>
    </row>
    <row r="10" spans="1:21" ht="20.100000000000001" hidden="1" customHeight="1">
      <c r="A10" s="168">
        <v>2010103</v>
      </c>
      <c r="B10" s="164" t="s">
        <v>1504</v>
      </c>
      <c r="C10" s="173">
        <v>0</v>
      </c>
      <c r="D10" s="221">
        <v>2</v>
      </c>
      <c r="E10" s="222">
        <v>0</v>
      </c>
      <c r="O10" s="203">
        <f t="shared" si="4"/>
        <v>0</v>
      </c>
      <c r="R10" s="168">
        <f t="shared" si="2"/>
        <v>0</v>
      </c>
      <c r="S10" s="203">
        <f t="shared" si="5"/>
        <v>0</v>
      </c>
      <c r="U10" s="168">
        <f t="shared" si="3"/>
        <v>0</v>
      </c>
    </row>
    <row r="11" spans="1:21" ht="20.100000000000001" customHeight="1">
      <c r="A11" s="168">
        <v>2010104</v>
      </c>
      <c r="B11" s="164" t="s">
        <v>1505</v>
      </c>
      <c r="C11" s="173">
        <v>40</v>
      </c>
      <c r="D11" s="221">
        <v>2</v>
      </c>
      <c r="E11" s="222">
        <v>40</v>
      </c>
      <c r="G11" s="204">
        <v>40</v>
      </c>
      <c r="O11" s="203">
        <f t="shared" si="4"/>
        <v>0</v>
      </c>
      <c r="R11" s="168">
        <f t="shared" si="2"/>
        <v>40</v>
      </c>
      <c r="S11" s="203">
        <f t="shared" si="5"/>
        <v>0</v>
      </c>
      <c r="U11" s="168">
        <f t="shared" si="3"/>
        <v>40</v>
      </c>
    </row>
    <row r="12" spans="1:21" ht="20.100000000000001" hidden="1" customHeight="1">
      <c r="A12" s="168">
        <v>2010105</v>
      </c>
      <c r="B12" s="164" t="s">
        <v>1506</v>
      </c>
      <c r="C12" s="173">
        <v>0</v>
      </c>
      <c r="D12" s="221">
        <v>2</v>
      </c>
      <c r="E12" s="222">
        <v>0</v>
      </c>
      <c r="O12" s="203">
        <f t="shared" si="4"/>
        <v>0</v>
      </c>
      <c r="R12" s="168">
        <f t="shared" si="2"/>
        <v>0</v>
      </c>
      <c r="S12" s="203">
        <f t="shared" si="5"/>
        <v>0</v>
      </c>
      <c r="U12" s="168">
        <f t="shared" si="3"/>
        <v>0</v>
      </c>
    </row>
    <row r="13" spans="1:21" ht="20.100000000000001" customHeight="1">
      <c r="A13" s="168">
        <v>2010106</v>
      </c>
      <c r="B13" s="164" t="s">
        <v>1507</v>
      </c>
      <c r="C13" s="173">
        <v>225</v>
      </c>
      <c r="D13" s="221">
        <v>2</v>
      </c>
      <c r="E13" s="222">
        <v>225</v>
      </c>
      <c r="G13" s="204">
        <v>214</v>
      </c>
      <c r="O13" s="203">
        <f t="shared" si="4"/>
        <v>-11</v>
      </c>
      <c r="P13" s="168">
        <v>11</v>
      </c>
      <c r="R13" s="168">
        <f t="shared" si="2"/>
        <v>225</v>
      </c>
      <c r="S13" s="203">
        <f t="shared" si="5"/>
        <v>0</v>
      </c>
      <c r="U13" s="168">
        <f t="shared" si="3"/>
        <v>225</v>
      </c>
    </row>
    <row r="14" spans="1:21" ht="20.100000000000001" customHeight="1">
      <c r="A14" s="168">
        <v>2010107</v>
      </c>
      <c r="B14" s="164" t="s">
        <v>1508</v>
      </c>
      <c r="C14" s="173">
        <v>35</v>
      </c>
      <c r="D14" s="221">
        <v>2</v>
      </c>
      <c r="E14" s="222">
        <v>30</v>
      </c>
      <c r="G14" s="204">
        <v>35</v>
      </c>
      <c r="O14" s="203">
        <f t="shared" si="4"/>
        <v>5</v>
      </c>
      <c r="R14" s="168">
        <f t="shared" si="2"/>
        <v>35</v>
      </c>
      <c r="S14" s="203">
        <f t="shared" si="5"/>
        <v>5</v>
      </c>
      <c r="U14" s="168">
        <f t="shared" si="3"/>
        <v>35</v>
      </c>
    </row>
    <row r="15" spans="1:21" ht="20.100000000000001" customHeight="1">
      <c r="A15" s="168">
        <v>2010108</v>
      </c>
      <c r="B15" s="164" t="s">
        <v>1509</v>
      </c>
      <c r="C15" s="173">
        <v>15</v>
      </c>
      <c r="D15" s="221">
        <v>2</v>
      </c>
      <c r="E15" s="222">
        <v>15</v>
      </c>
      <c r="G15" s="204">
        <v>11</v>
      </c>
      <c r="O15" s="203">
        <f t="shared" si="4"/>
        <v>-4</v>
      </c>
      <c r="P15" s="168">
        <v>4</v>
      </c>
      <c r="R15" s="168">
        <f t="shared" si="2"/>
        <v>15</v>
      </c>
      <c r="S15" s="203">
        <f t="shared" si="5"/>
        <v>0</v>
      </c>
      <c r="U15" s="168">
        <f t="shared" si="3"/>
        <v>15</v>
      </c>
    </row>
    <row r="16" spans="1:21" ht="20.100000000000001" hidden="1" customHeight="1">
      <c r="A16" s="168">
        <v>2010109</v>
      </c>
      <c r="B16" s="164" t="s">
        <v>1510</v>
      </c>
      <c r="C16" s="173">
        <v>0</v>
      </c>
      <c r="D16" s="221">
        <v>2</v>
      </c>
      <c r="E16" s="222">
        <v>0</v>
      </c>
      <c r="O16" s="203">
        <f t="shared" si="4"/>
        <v>0</v>
      </c>
      <c r="R16" s="168">
        <f t="shared" si="2"/>
        <v>0</v>
      </c>
      <c r="S16" s="203">
        <f t="shared" si="5"/>
        <v>0</v>
      </c>
      <c r="U16" s="168">
        <f t="shared" si="3"/>
        <v>0</v>
      </c>
    </row>
    <row r="17" spans="1:21" ht="20.100000000000001" customHeight="1">
      <c r="A17" s="168">
        <v>2010150</v>
      </c>
      <c r="B17" s="164" t="s">
        <v>1511</v>
      </c>
      <c r="C17" s="173">
        <v>46</v>
      </c>
      <c r="D17" s="221">
        <v>1</v>
      </c>
      <c r="E17" s="222">
        <v>45.52</v>
      </c>
      <c r="F17" s="168">
        <v>26</v>
      </c>
      <c r="G17" s="204">
        <v>20</v>
      </c>
      <c r="O17" s="203">
        <f t="shared" si="4"/>
        <v>0.47999999999999698</v>
      </c>
      <c r="R17" s="168">
        <f t="shared" si="2"/>
        <v>46</v>
      </c>
      <c r="S17" s="203">
        <f t="shared" si="5"/>
        <v>0.47999999999999698</v>
      </c>
      <c r="U17" s="168">
        <f t="shared" si="3"/>
        <v>46</v>
      </c>
    </row>
    <row r="18" spans="1:21" ht="20.100000000000001" hidden="1" customHeight="1">
      <c r="A18" s="168">
        <v>2010199</v>
      </c>
      <c r="B18" s="164" t="s">
        <v>1512</v>
      </c>
      <c r="C18" s="173">
        <v>0</v>
      </c>
      <c r="D18" s="221">
        <v>2</v>
      </c>
      <c r="E18" s="222">
        <v>0</v>
      </c>
      <c r="O18" s="203">
        <f t="shared" si="4"/>
        <v>0</v>
      </c>
      <c r="R18" s="168">
        <f t="shared" si="2"/>
        <v>0</v>
      </c>
      <c r="S18" s="203">
        <f t="shared" si="5"/>
        <v>0</v>
      </c>
      <c r="U18" s="168">
        <f t="shared" si="3"/>
        <v>0</v>
      </c>
    </row>
    <row r="19" spans="1:21" ht="20.100000000000001" customHeight="1">
      <c r="A19" s="168">
        <v>20102</v>
      </c>
      <c r="B19" s="164" t="s">
        <v>1513</v>
      </c>
      <c r="C19" s="173">
        <v>1167.1199999999999</v>
      </c>
      <c r="D19" s="221">
        <v>0</v>
      </c>
      <c r="E19" s="222">
        <v>1137.3699999999999</v>
      </c>
      <c r="F19" s="168">
        <v>850</v>
      </c>
      <c r="G19" s="204">
        <v>230</v>
      </c>
      <c r="M19" s="168">
        <v>8</v>
      </c>
      <c r="O19" s="203">
        <f t="shared" si="4"/>
        <v>-49.369999999999898</v>
      </c>
      <c r="P19" s="168">
        <v>79.12</v>
      </c>
      <c r="R19" s="168">
        <f t="shared" si="2"/>
        <v>1167.1199999999999</v>
      </c>
      <c r="S19" s="203">
        <f t="shared" si="5"/>
        <v>29.75</v>
      </c>
      <c r="U19" s="168">
        <f t="shared" si="3"/>
        <v>1167.1199999999999</v>
      </c>
    </row>
    <row r="20" spans="1:21" ht="20.100000000000001" customHeight="1">
      <c r="A20" s="168">
        <v>2010201</v>
      </c>
      <c r="B20" s="164" t="s">
        <v>1502</v>
      </c>
      <c r="C20" s="173">
        <v>847.7</v>
      </c>
      <c r="D20" s="221">
        <v>1</v>
      </c>
      <c r="E20" s="222">
        <v>847.7</v>
      </c>
      <c r="F20" s="168">
        <v>809</v>
      </c>
      <c r="O20" s="203">
        <f t="shared" si="4"/>
        <v>-38.700000000000003</v>
      </c>
      <c r="P20" s="168">
        <v>38.700000000000003</v>
      </c>
      <c r="R20" s="168">
        <f t="shared" si="2"/>
        <v>847.7</v>
      </c>
      <c r="S20" s="203">
        <f t="shared" si="5"/>
        <v>0</v>
      </c>
      <c r="U20" s="168">
        <f t="shared" si="3"/>
        <v>847.7</v>
      </c>
    </row>
    <row r="21" spans="1:21" ht="20.100000000000001" customHeight="1">
      <c r="A21" s="168">
        <v>2010202</v>
      </c>
      <c r="B21" s="164" t="s">
        <v>1503</v>
      </c>
      <c r="C21" s="173">
        <v>57</v>
      </c>
      <c r="D21" s="221">
        <v>2</v>
      </c>
      <c r="E21" s="222">
        <v>34.25</v>
      </c>
      <c r="F21" s="168">
        <v>22</v>
      </c>
      <c r="G21" s="204">
        <v>27</v>
      </c>
      <c r="M21" s="168">
        <v>8</v>
      </c>
      <c r="O21" s="203">
        <f t="shared" si="4"/>
        <v>22.75</v>
      </c>
      <c r="R21" s="168">
        <f t="shared" si="2"/>
        <v>57</v>
      </c>
      <c r="S21" s="203">
        <f t="shared" si="5"/>
        <v>22.75</v>
      </c>
      <c r="U21" s="168">
        <f t="shared" si="3"/>
        <v>57</v>
      </c>
    </row>
    <row r="22" spans="1:21" ht="20.100000000000001" hidden="1" customHeight="1">
      <c r="A22" s="168">
        <v>2010203</v>
      </c>
      <c r="B22" s="164" t="s">
        <v>1504</v>
      </c>
      <c r="C22" s="173">
        <v>0</v>
      </c>
      <c r="D22" s="221">
        <v>2</v>
      </c>
      <c r="E22" s="222">
        <v>0</v>
      </c>
      <c r="O22" s="203">
        <f t="shared" si="4"/>
        <v>0</v>
      </c>
      <c r="R22" s="168">
        <f t="shared" si="2"/>
        <v>0</v>
      </c>
      <c r="S22" s="203">
        <f t="shared" si="5"/>
        <v>0</v>
      </c>
      <c r="U22" s="168">
        <f t="shared" si="3"/>
        <v>0</v>
      </c>
    </row>
    <row r="23" spans="1:21" ht="20.100000000000001" customHeight="1">
      <c r="A23" s="168">
        <v>2010204</v>
      </c>
      <c r="B23" s="164" t="s">
        <v>1514</v>
      </c>
      <c r="C23" s="173">
        <v>80</v>
      </c>
      <c r="D23" s="221">
        <v>2</v>
      </c>
      <c r="E23" s="222">
        <v>80</v>
      </c>
      <c r="G23" s="204">
        <v>40</v>
      </c>
      <c r="O23" s="203">
        <f t="shared" si="4"/>
        <v>-40</v>
      </c>
      <c r="P23" s="168">
        <v>40</v>
      </c>
      <c r="R23" s="168">
        <f t="shared" si="2"/>
        <v>80</v>
      </c>
      <c r="S23" s="203">
        <f t="shared" si="5"/>
        <v>0</v>
      </c>
      <c r="U23" s="168">
        <f t="shared" si="3"/>
        <v>80</v>
      </c>
    </row>
    <row r="24" spans="1:21" ht="20.100000000000001" customHeight="1">
      <c r="A24" s="168">
        <v>2010205</v>
      </c>
      <c r="B24" s="164" t="s">
        <v>1515</v>
      </c>
      <c r="C24" s="173">
        <v>123</v>
      </c>
      <c r="D24" s="221">
        <v>2</v>
      </c>
      <c r="E24" s="222">
        <v>123</v>
      </c>
      <c r="G24" s="204">
        <v>123</v>
      </c>
      <c r="O24" s="203">
        <f t="shared" si="4"/>
        <v>0</v>
      </c>
      <c r="R24" s="168">
        <f t="shared" si="2"/>
        <v>123</v>
      </c>
      <c r="S24" s="203">
        <f t="shared" si="5"/>
        <v>0</v>
      </c>
      <c r="U24" s="168">
        <f t="shared" si="3"/>
        <v>123</v>
      </c>
    </row>
    <row r="25" spans="1:21" ht="20.100000000000001" customHeight="1">
      <c r="A25" s="168">
        <v>2010206</v>
      </c>
      <c r="B25" s="164" t="s">
        <v>1516</v>
      </c>
      <c r="C25" s="173">
        <v>40</v>
      </c>
      <c r="D25" s="221">
        <v>2</v>
      </c>
      <c r="E25" s="222">
        <v>33</v>
      </c>
      <c r="G25" s="204">
        <v>40</v>
      </c>
      <c r="O25" s="203">
        <f t="shared" si="4"/>
        <v>7</v>
      </c>
      <c r="R25" s="168">
        <f t="shared" si="2"/>
        <v>40</v>
      </c>
      <c r="S25" s="203">
        <f t="shared" si="5"/>
        <v>7</v>
      </c>
      <c r="U25" s="168">
        <f t="shared" si="3"/>
        <v>40</v>
      </c>
    </row>
    <row r="26" spans="1:21" ht="20.100000000000001" customHeight="1">
      <c r="A26" s="168">
        <v>2010250</v>
      </c>
      <c r="B26" s="164" t="s">
        <v>1511</v>
      </c>
      <c r="C26" s="173">
        <v>19.420000000000002</v>
      </c>
      <c r="D26" s="221">
        <v>1</v>
      </c>
      <c r="E26" s="222">
        <v>19.420000000000002</v>
      </c>
      <c r="F26" s="168">
        <v>19</v>
      </c>
      <c r="O26" s="203">
        <f t="shared" si="4"/>
        <v>-0.42000000000000198</v>
      </c>
      <c r="P26" s="168">
        <v>0.42000000000000198</v>
      </c>
      <c r="R26" s="168">
        <f t="shared" si="2"/>
        <v>19.420000000000002</v>
      </c>
      <c r="S26" s="203">
        <f t="shared" si="5"/>
        <v>0</v>
      </c>
      <c r="U26" s="168">
        <f t="shared" si="3"/>
        <v>19.420000000000002</v>
      </c>
    </row>
    <row r="27" spans="1:21" ht="20.100000000000001" hidden="1" customHeight="1">
      <c r="A27" s="168">
        <v>2010299</v>
      </c>
      <c r="B27" s="164" t="s">
        <v>1517</v>
      </c>
      <c r="C27" s="173">
        <v>0</v>
      </c>
      <c r="D27" s="221">
        <v>2</v>
      </c>
      <c r="E27" s="222">
        <v>0</v>
      </c>
      <c r="O27" s="203">
        <f t="shared" si="4"/>
        <v>0</v>
      </c>
      <c r="R27" s="168">
        <f t="shared" si="2"/>
        <v>0</v>
      </c>
      <c r="S27" s="203">
        <f t="shared" si="5"/>
        <v>0</v>
      </c>
      <c r="U27" s="168">
        <f t="shared" si="3"/>
        <v>0</v>
      </c>
    </row>
    <row r="28" spans="1:21" ht="20.100000000000001" customHeight="1">
      <c r="A28" s="168">
        <v>20103</v>
      </c>
      <c r="B28" s="164" t="s">
        <v>1518</v>
      </c>
      <c r="C28" s="173">
        <v>20190.990000000002</v>
      </c>
      <c r="D28" s="221">
        <v>0</v>
      </c>
      <c r="E28" s="222">
        <v>20040.53</v>
      </c>
      <c r="F28" s="168">
        <v>17709</v>
      </c>
      <c r="G28" s="204">
        <v>842.65</v>
      </c>
      <c r="H28" s="168">
        <v>1000</v>
      </c>
      <c r="I28" s="168">
        <v>99.5</v>
      </c>
      <c r="O28" s="203">
        <f t="shared" si="4"/>
        <v>-389.37999999999698</v>
      </c>
      <c r="P28" s="168">
        <v>539.84</v>
      </c>
      <c r="R28" s="168">
        <f t="shared" si="2"/>
        <v>20190.990000000002</v>
      </c>
      <c r="S28" s="203">
        <f t="shared" si="5"/>
        <v>150.46000000000299</v>
      </c>
      <c r="U28" s="168">
        <f t="shared" si="3"/>
        <v>20190.990000000002</v>
      </c>
    </row>
    <row r="29" spans="1:21" ht="20.100000000000001" customHeight="1">
      <c r="A29" s="168">
        <v>2010301</v>
      </c>
      <c r="B29" s="164" t="s">
        <v>1502</v>
      </c>
      <c r="C29" s="173">
        <v>18008</v>
      </c>
      <c r="D29" s="221">
        <v>1</v>
      </c>
      <c r="E29" s="222">
        <v>18007.84</v>
      </c>
      <c r="F29" s="168">
        <v>17008</v>
      </c>
      <c r="H29" s="168">
        <v>1000</v>
      </c>
      <c r="O29" s="203">
        <f t="shared" si="4"/>
        <v>0.15999999999985401</v>
      </c>
      <c r="R29" s="168">
        <f t="shared" si="2"/>
        <v>18008</v>
      </c>
      <c r="S29" s="203">
        <f t="shared" si="5"/>
        <v>0.15999999999985401</v>
      </c>
      <c r="U29" s="168">
        <f t="shared" si="3"/>
        <v>18008</v>
      </c>
    </row>
    <row r="30" spans="1:21" ht="20.100000000000001" customHeight="1">
      <c r="A30" s="168">
        <v>2010302</v>
      </c>
      <c r="B30" s="164" t="s">
        <v>1503</v>
      </c>
      <c r="C30" s="173">
        <v>751.3</v>
      </c>
      <c r="D30" s="221">
        <v>2</v>
      </c>
      <c r="E30" s="222">
        <v>601</v>
      </c>
      <c r="G30" s="204">
        <v>651.79999999999995</v>
      </c>
      <c r="I30" s="168">
        <v>99.5</v>
      </c>
      <c r="O30" s="203">
        <f t="shared" si="4"/>
        <v>150.30000000000001</v>
      </c>
      <c r="R30" s="168">
        <f t="shared" si="2"/>
        <v>751.3</v>
      </c>
      <c r="S30" s="203">
        <f t="shared" si="5"/>
        <v>150.30000000000001</v>
      </c>
      <c r="U30" s="168">
        <f t="shared" si="3"/>
        <v>751.3</v>
      </c>
    </row>
    <row r="31" spans="1:21" ht="20.100000000000001" hidden="1" customHeight="1">
      <c r="A31" s="168">
        <v>2010303</v>
      </c>
      <c r="B31" s="164" t="s">
        <v>1504</v>
      </c>
      <c r="C31" s="173">
        <v>0</v>
      </c>
      <c r="D31" s="221">
        <v>2</v>
      </c>
      <c r="E31" s="222">
        <v>0</v>
      </c>
      <c r="O31" s="203">
        <f t="shared" si="4"/>
        <v>0</v>
      </c>
      <c r="R31" s="168">
        <f t="shared" si="2"/>
        <v>0</v>
      </c>
      <c r="S31" s="203">
        <f t="shared" si="5"/>
        <v>0</v>
      </c>
      <c r="U31" s="168">
        <f t="shared" si="3"/>
        <v>0</v>
      </c>
    </row>
    <row r="32" spans="1:21" ht="20.100000000000001" hidden="1" customHeight="1">
      <c r="A32" s="168">
        <v>2010304</v>
      </c>
      <c r="B32" s="164" t="s">
        <v>1519</v>
      </c>
      <c r="C32" s="173">
        <v>0</v>
      </c>
      <c r="D32" s="221">
        <v>2</v>
      </c>
      <c r="E32" s="222">
        <v>0</v>
      </c>
      <c r="O32" s="203">
        <f t="shared" si="4"/>
        <v>0</v>
      </c>
      <c r="R32" s="168">
        <f t="shared" si="2"/>
        <v>0</v>
      </c>
      <c r="S32" s="203">
        <f t="shared" si="5"/>
        <v>0</v>
      </c>
      <c r="U32" s="168">
        <f t="shared" si="3"/>
        <v>0</v>
      </c>
    </row>
    <row r="33" spans="1:21" ht="20.100000000000001" hidden="1" customHeight="1">
      <c r="A33" s="168">
        <v>2010305</v>
      </c>
      <c r="B33" s="164" t="s">
        <v>1520</v>
      </c>
      <c r="C33" s="173">
        <v>0</v>
      </c>
      <c r="D33" s="221">
        <v>2</v>
      </c>
      <c r="E33" s="222">
        <v>0</v>
      </c>
      <c r="O33" s="203">
        <f t="shared" si="4"/>
        <v>0</v>
      </c>
      <c r="R33" s="168">
        <f t="shared" si="2"/>
        <v>0</v>
      </c>
      <c r="S33" s="203">
        <f t="shared" si="5"/>
        <v>0</v>
      </c>
      <c r="U33" s="168">
        <f t="shared" si="3"/>
        <v>0</v>
      </c>
    </row>
    <row r="34" spans="1:21" ht="20.100000000000001" customHeight="1">
      <c r="A34" s="168">
        <v>2010306</v>
      </c>
      <c r="B34" s="164" t="s">
        <v>1521</v>
      </c>
      <c r="C34" s="173">
        <v>112.9</v>
      </c>
      <c r="D34" s="221">
        <v>2</v>
      </c>
      <c r="E34" s="222">
        <v>112.9</v>
      </c>
      <c r="G34" s="204">
        <v>20.85</v>
      </c>
      <c r="O34" s="203">
        <f t="shared" si="4"/>
        <v>-92.05</v>
      </c>
      <c r="P34" s="168">
        <v>92.05</v>
      </c>
      <c r="R34" s="168">
        <f t="shared" si="2"/>
        <v>112.9</v>
      </c>
      <c r="S34" s="203">
        <f t="shared" si="5"/>
        <v>0</v>
      </c>
      <c r="U34" s="168">
        <f t="shared" si="3"/>
        <v>112.9</v>
      </c>
    </row>
    <row r="35" spans="1:21" ht="20.100000000000001" customHeight="1">
      <c r="A35" s="168">
        <v>2010308</v>
      </c>
      <c r="B35" s="164" t="s">
        <v>1522</v>
      </c>
      <c r="C35" s="173">
        <v>305.95</v>
      </c>
      <c r="D35" s="221">
        <v>2</v>
      </c>
      <c r="E35" s="222">
        <v>305.95</v>
      </c>
      <c r="F35" s="168">
        <v>118</v>
      </c>
      <c r="G35" s="204">
        <v>140</v>
      </c>
      <c r="O35" s="203">
        <f t="shared" si="4"/>
        <v>-47.95</v>
      </c>
      <c r="P35" s="168">
        <v>47.95</v>
      </c>
      <c r="R35" s="168">
        <f t="shared" si="2"/>
        <v>305.95</v>
      </c>
      <c r="S35" s="203">
        <f t="shared" si="5"/>
        <v>0</v>
      </c>
      <c r="U35" s="168">
        <f t="shared" si="3"/>
        <v>305.95</v>
      </c>
    </row>
    <row r="36" spans="1:21" ht="20.100000000000001" hidden="1" customHeight="1">
      <c r="A36" s="168">
        <v>2010309</v>
      </c>
      <c r="B36" s="164" t="s">
        <v>1523</v>
      </c>
      <c r="C36" s="173">
        <v>0</v>
      </c>
      <c r="D36" s="221">
        <v>2</v>
      </c>
      <c r="E36" s="222">
        <v>0</v>
      </c>
      <c r="O36" s="203">
        <f t="shared" si="4"/>
        <v>0</v>
      </c>
      <c r="R36" s="168">
        <f t="shared" si="2"/>
        <v>0</v>
      </c>
      <c r="S36" s="203">
        <f t="shared" si="5"/>
        <v>0</v>
      </c>
      <c r="U36" s="168">
        <f t="shared" si="3"/>
        <v>0</v>
      </c>
    </row>
    <row r="37" spans="1:21" ht="20.100000000000001" customHeight="1">
      <c r="A37" s="168">
        <v>2010350</v>
      </c>
      <c r="B37" s="164" t="s">
        <v>1511</v>
      </c>
      <c r="C37" s="173">
        <v>882.84</v>
      </c>
      <c r="D37" s="221">
        <v>1</v>
      </c>
      <c r="E37" s="222">
        <v>882.84</v>
      </c>
      <c r="F37" s="168">
        <v>583</v>
      </c>
      <c r="O37" s="203">
        <f t="shared" si="4"/>
        <v>-299.83999999999997</v>
      </c>
      <c r="P37" s="168">
        <v>299.83999999999997</v>
      </c>
      <c r="R37" s="168">
        <f t="shared" si="2"/>
        <v>882.84</v>
      </c>
      <c r="S37" s="203">
        <f t="shared" si="5"/>
        <v>0</v>
      </c>
      <c r="U37" s="168">
        <f t="shared" si="3"/>
        <v>882.84</v>
      </c>
    </row>
    <row r="38" spans="1:21" ht="20.100000000000001" customHeight="1">
      <c r="A38" s="168">
        <v>2010399</v>
      </c>
      <c r="B38" s="164" t="s">
        <v>1524</v>
      </c>
      <c r="C38" s="173">
        <v>130</v>
      </c>
      <c r="D38" s="221">
        <v>2</v>
      </c>
      <c r="E38" s="222">
        <v>130</v>
      </c>
      <c r="G38" s="204">
        <v>30</v>
      </c>
      <c r="O38" s="203">
        <f t="shared" si="4"/>
        <v>-100</v>
      </c>
      <c r="P38" s="168">
        <v>100</v>
      </c>
      <c r="R38" s="168">
        <f t="shared" si="2"/>
        <v>130</v>
      </c>
      <c r="S38" s="203">
        <f t="shared" si="5"/>
        <v>0</v>
      </c>
      <c r="U38" s="168">
        <f t="shared" si="3"/>
        <v>130</v>
      </c>
    </row>
    <row r="39" spans="1:21" ht="20.100000000000001" customHeight="1">
      <c r="A39" s="168">
        <v>20104</v>
      </c>
      <c r="B39" s="164" t="s">
        <v>1525</v>
      </c>
      <c r="C39" s="173">
        <v>895.43</v>
      </c>
      <c r="D39" s="221">
        <v>0</v>
      </c>
      <c r="E39" s="222">
        <v>895.43</v>
      </c>
      <c r="F39" s="168">
        <v>689</v>
      </c>
      <c r="O39" s="203">
        <f t="shared" si="4"/>
        <v>-206.43</v>
      </c>
      <c r="P39" s="168">
        <v>206.43</v>
      </c>
      <c r="R39" s="168">
        <f t="shared" si="2"/>
        <v>895.43</v>
      </c>
      <c r="S39" s="203">
        <f t="shared" si="5"/>
        <v>0</v>
      </c>
      <c r="U39" s="168">
        <f t="shared" si="3"/>
        <v>895.43</v>
      </c>
    </row>
    <row r="40" spans="1:21" ht="20.100000000000001" customHeight="1">
      <c r="A40" s="168">
        <v>2010401</v>
      </c>
      <c r="B40" s="164" t="s">
        <v>1502</v>
      </c>
      <c r="C40" s="173">
        <v>555.76</v>
      </c>
      <c r="D40" s="221">
        <v>1</v>
      </c>
      <c r="E40" s="222">
        <v>555.76</v>
      </c>
      <c r="F40" s="168">
        <v>546</v>
      </c>
      <c r="O40" s="203">
        <f t="shared" si="4"/>
        <v>-9.7599999999999891</v>
      </c>
      <c r="P40" s="168">
        <v>9.7599999999999891</v>
      </c>
      <c r="R40" s="168">
        <f t="shared" si="2"/>
        <v>555.76</v>
      </c>
      <c r="S40" s="203">
        <f t="shared" si="5"/>
        <v>0</v>
      </c>
      <c r="U40" s="168">
        <f t="shared" si="3"/>
        <v>555.76</v>
      </c>
    </row>
    <row r="41" spans="1:21" ht="20.100000000000001" hidden="1" customHeight="1">
      <c r="A41" s="168">
        <v>2010402</v>
      </c>
      <c r="B41" s="164" t="s">
        <v>1503</v>
      </c>
      <c r="C41" s="173">
        <v>0</v>
      </c>
      <c r="D41" s="221">
        <v>2</v>
      </c>
      <c r="E41" s="222">
        <v>0</v>
      </c>
      <c r="O41" s="203">
        <f t="shared" si="4"/>
        <v>0</v>
      </c>
      <c r="R41" s="168">
        <f t="shared" si="2"/>
        <v>0</v>
      </c>
      <c r="S41" s="203">
        <f t="shared" si="5"/>
        <v>0</v>
      </c>
      <c r="U41" s="168">
        <f t="shared" si="3"/>
        <v>0</v>
      </c>
    </row>
    <row r="42" spans="1:21" ht="20.100000000000001" hidden="1" customHeight="1">
      <c r="A42" s="168">
        <v>2010403</v>
      </c>
      <c r="B42" s="164" t="s">
        <v>1504</v>
      </c>
      <c r="C42" s="173">
        <v>0</v>
      </c>
      <c r="D42" s="221">
        <v>2</v>
      </c>
      <c r="E42" s="222">
        <v>0</v>
      </c>
      <c r="O42" s="203">
        <f t="shared" si="4"/>
        <v>0</v>
      </c>
      <c r="R42" s="168">
        <f t="shared" si="2"/>
        <v>0</v>
      </c>
      <c r="S42" s="203">
        <f t="shared" si="5"/>
        <v>0</v>
      </c>
      <c r="U42" s="168">
        <f t="shared" si="3"/>
        <v>0</v>
      </c>
    </row>
    <row r="43" spans="1:21" ht="20.100000000000001" customHeight="1">
      <c r="A43" s="168">
        <v>2010404</v>
      </c>
      <c r="B43" s="164" t="s">
        <v>1526</v>
      </c>
      <c r="C43" s="173">
        <v>60</v>
      </c>
      <c r="D43" s="221">
        <v>2</v>
      </c>
      <c r="E43" s="222">
        <v>60</v>
      </c>
      <c r="O43" s="203">
        <f t="shared" si="4"/>
        <v>-60</v>
      </c>
      <c r="P43" s="168">
        <v>60</v>
      </c>
      <c r="R43" s="168">
        <f t="shared" si="2"/>
        <v>60</v>
      </c>
      <c r="S43" s="203">
        <f t="shared" si="5"/>
        <v>0</v>
      </c>
      <c r="U43" s="168">
        <f t="shared" si="3"/>
        <v>60</v>
      </c>
    </row>
    <row r="44" spans="1:21" ht="20.100000000000001" hidden="1" customHeight="1">
      <c r="A44" s="168">
        <v>2010405</v>
      </c>
      <c r="B44" s="164" t="s">
        <v>1527</v>
      </c>
      <c r="C44" s="173">
        <v>0</v>
      </c>
      <c r="D44" s="221">
        <v>2</v>
      </c>
      <c r="E44" s="222">
        <v>0</v>
      </c>
      <c r="O44" s="203">
        <f t="shared" si="4"/>
        <v>0</v>
      </c>
      <c r="R44" s="168">
        <f t="shared" si="2"/>
        <v>0</v>
      </c>
      <c r="S44" s="203">
        <f t="shared" si="5"/>
        <v>0</v>
      </c>
      <c r="U44" s="168">
        <f t="shared" si="3"/>
        <v>0</v>
      </c>
    </row>
    <row r="45" spans="1:21" ht="20.100000000000001" hidden="1" customHeight="1">
      <c r="A45" s="168">
        <v>2010406</v>
      </c>
      <c r="B45" s="164" t="s">
        <v>1528</v>
      </c>
      <c r="C45" s="173">
        <v>0</v>
      </c>
      <c r="D45" s="221">
        <v>2</v>
      </c>
      <c r="E45" s="222">
        <v>0</v>
      </c>
      <c r="O45" s="203">
        <f t="shared" si="4"/>
        <v>0</v>
      </c>
      <c r="R45" s="168">
        <f t="shared" si="2"/>
        <v>0</v>
      </c>
      <c r="S45" s="203">
        <f t="shared" si="5"/>
        <v>0</v>
      </c>
      <c r="U45" s="168">
        <f t="shared" si="3"/>
        <v>0</v>
      </c>
    </row>
    <row r="46" spans="1:21" ht="20.100000000000001" hidden="1" customHeight="1">
      <c r="A46" s="168">
        <v>2010407</v>
      </c>
      <c r="B46" s="164" t="s">
        <v>1529</v>
      </c>
      <c r="C46" s="173">
        <v>0</v>
      </c>
      <c r="D46" s="221">
        <v>2</v>
      </c>
      <c r="E46" s="222">
        <v>0</v>
      </c>
      <c r="O46" s="203">
        <f t="shared" si="4"/>
        <v>0</v>
      </c>
      <c r="R46" s="168">
        <f t="shared" si="2"/>
        <v>0</v>
      </c>
      <c r="S46" s="203">
        <f t="shared" si="5"/>
        <v>0</v>
      </c>
      <c r="U46" s="168">
        <f t="shared" si="3"/>
        <v>0</v>
      </c>
    </row>
    <row r="47" spans="1:21" ht="20.100000000000001" customHeight="1">
      <c r="A47" s="168">
        <v>2010408</v>
      </c>
      <c r="B47" s="164" t="s">
        <v>1530</v>
      </c>
      <c r="C47" s="173">
        <v>27.56</v>
      </c>
      <c r="D47" s="221">
        <v>2</v>
      </c>
      <c r="E47" s="222">
        <v>27.56</v>
      </c>
      <c r="O47" s="203">
        <f t="shared" si="4"/>
        <v>-27.56</v>
      </c>
      <c r="P47" s="168">
        <v>27.56</v>
      </c>
      <c r="R47" s="168">
        <f t="shared" si="2"/>
        <v>27.56</v>
      </c>
      <c r="S47" s="203">
        <f t="shared" si="5"/>
        <v>0</v>
      </c>
      <c r="U47" s="168">
        <f t="shared" si="3"/>
        <v>27.56</v>
      </c>
    </row>
    <row r="48" spans="1:21" ht="20.100000000000001" hidden="1" customHeight="1">
      <c r="A48" s="168">
        <v>2010409</v>
      </c>
      <c r="B48" s="164" t="s">
        <v>1531</v>
      </c>
      <c r="C48" s="173">
        <v>0</v>
      </c>
      <c r="D48" s="221">
        <v>2</v>
      </c>
      <c r="E48" s="222">
        <v>0</v>
      </c>
      <c r="O48" s="203">
        <f t="shared" si="4"/>
        <v>0</v>
      </c>
      <c r="R48" s="168">
        <f t="shared" si="2"/>
        <v>0</v>
      </c>
      <c r="S48" s="203">
        <f t="shared" si="5"/>
        <v>0</v>
      </c>
      <c r="U48" s="168">
        <f t="shared" si="3"/>
        <v>0</v>
      </c>
    </row>
    <row r="49" spans="1:21" ht="20.100000000000001" customHeight="1">
      <c r="A49" s="168">
        <v>2010450</v>
      </c>
      <c r="B49" s="164" t="s">
        <v>1511</v>
      </c>
      <c r="C49" s="173">
        <v>243.11</v>
      </c>
      <c r="D49" s="221">
        <v>1</v>
      </c>
      <c r="E49" s="222">
        <v>243.11</v>
      </c>
      <c r="F49" s="168">
        <v>143</v>
      </c>
      <c r="O49" s="203">
        <f t="shared" si="4"/>
        <v>-100.11</v>
      </c>
      <c r="P49" s="168">
        <v>100.11</v>
      </c>
      <c r="R49" s="168">
        <f t="shared" si="2"/>
        <v>243.11</v>
      </c>
      <c r="S49" s="203">
        <f t="shared" si="5"/>
        <v>0</v>
      </c>
      <c r="U49" s="168">
        <f t="shared" si="3"/>
        <v>243.11</v>
      </c>
    </row>
    <row r="50" spans="1:21" ht="20.100000000000001" customHeight="1">
      <c r="A50" s="168">
        <v>2010499</v>
      </c>
      <c r="B50" s="164" t="s">
        <v>1532</v>
      </c>
      <c r="C50" s="173">
        <v>9</v>
      </c>
      <c r="D50" s="221">
        <v>2</v>
      </c>
      <c r="E50" s="222">
        <v>9</v>
      </c>
      <c r="O50" s="203">
        <f t="shared" si="4"/>
        <v>-9</v>
      </c>
      <c r="P50" s="168">
        <v>9</v>
      </c>
      <c r="R50" s="168">
        <f t="shared" si="2"/>
        <v>9</v>
      </c>
      <c r="S50" s="203">
        <f t="shared" si="5"/>
        <v>0</v>
      </c>
      <c r="U50" s="168">
        <f t="shared" si="3"/>
        <v>9</v>
      </c>
    </row>
    <row r="51" spans="1:21" ht="20.100000000000001" customHeight="1">
      <c r="A51" s="168">
        <v>20105</v>
      </c>
      <c r="B51" s="164" t="s">
        <v>1533</v>
      </c>
      <c r="C51" s="173">
        <v>815.07</v>
      </c>
      <c r="D51" s="221">
        <v>0</v>
      </c>
      <c r="E51" s="222">
        <v>815.07</v>
      </c>
      <c r="F51" s="168">
        <v>296</v>
      </c>
      <c r="O51" s="203">
        <f t="shared" si="4"/>
        <v>-519.07000000000005</v>
      </c>
      <c r="P51" s="168">
        <v>519.07000000000005</v>
      </c>
      <c r="R51" s="168">
        <f t="shared" si="2"/>
        <v>815.07</v>
      </c>
      <c r="S51" s="203">
        <f t="shared" si="5"/>
        <v>0</v>
      </c>
      <c r="U51" s="168">
        <f t="shared" si="3"/>
        <v>815.07</v>
      </c>
    </row>
    <row r="52" spans="1:21" ht="20.100000000000001" customHeight="1">
      <c r="A52" s="168">
        <v>2010501</v>
      </c>
      <c r="B52" s="164" t="s">
        <v>1502</v>
      </c>
      <c r="C52" s="173">
        <v>278.95999999999998</v>
      </c>
      <c r="D52" s="221">
        <v>1</v>
      </c>
      <c r="E52" s="222">
        <v>278.95999999999998</v>
      </c>
      <c r="F52" s="168">
        <v>269</v>
      </c>
      <c r="O52" s="203">
        <f t="shared" si="4"/>
        <v>-9.9599999999999795</v>
      </c>
      <c r="P52" s="168">
        <v>9.9599999999999795</v>
      </c>
      <c r="R52" s="168">
        <f t="shared" si="2"/>
        <v>278.95999999999998</v>
      </c>
      <c r="S52" s="203">
        <f t="shared" si="5"/>
        <v>0</v>
      </c>
      <c r="U52" s="168">
        <f t="shared" si="3"/>
        <v>278.95999999999998</v>
      </c>
    </row>
    <row r="53" spans="1:21" ht="20.100000000000001" hidden="1" customHeight="1">
      <c r="A53" s="168">
        <v>2010502</v>
      </c>
      <c r="B53" s="164" t="s">
        <v>1503</v>
      </c>
      <c r="C53" s="173">
        <v>0</v>
      </c>
      <c r="D53" s="221">
        <v>2</v>
      </c>
      <c r="E53" s="222">
        <v>0</v>
      </c>
      <c r="O53" s="203">
        <f t="shared" si="4"/>
        <v>0</v>
      </c>
      <c r="R53" s="168">
        <f t="shared" si="2"/>
        <v>0</v>
      </c>
      <c r="S53" s="203">
        <f t="shared" si="5"/>
        <v>0</v>
      </c>
      <c r="U53" s="168">
        <f t="shared" si="3"/>
        <v>0</v>
      </c>
    </row>
    <row r="54" spans="1:21" ht="20.100000000000001" customHeight="1">
      <c r="A54" s="168">
        <v>2010503</v>
      </c>
      <c r="B54" s="164" t="s">
        <v>1504</v>
      </c>
      <c r="C54" s="173">
        <v>20</v>
      </c>
      <c r="D54" s="221">
        <v>2</v>
      </c>
      <c r="E54" s="222">
        <v>20</v>
      </c>
      <c r="O54" s="203">
        <f t="shared" si="4"/>
        <v>-20</v>
      </c>
      <c r="P54" s="168">
        <v>20</v>
      </c>
      <c r="R54" s="168">
        <f t="shared" si="2"/>
        <v>20</v>
      </c>
      <c r="S54" s="203">
        <f t="shared" si="5"/>
        <v>0</v>
      </c>
      <c r="U54" s="168">
        <f t="shared" si="3"/>
        <v>20</v>
      </c>
    </row>
    <row r="55" spans="1:21" ht="20.100000000000001" hidden="1" customHeight="1">
      <c r="A55" s="168">
        <v>2010504</v>
      </c>
      <c r="B55" s="164" t="s">
        <v>1534</v>
      </c>
      <c r="C55" s="173">
        <v>0</v>
      </c>
      <c r="D55" s="221">
        <v>2</v>
      </c>
      <c r="E55" s="222">
        <v>0</v>
      </c>
      <c r="O55" s="203">
        <f t="shared" si="4"/>
        <v>0</v>
      </c>
      <c r="R55" s="168">
        <f t="shared" si="2"/>
        <v>0</v>
      </c>
      <c r="S55" s="203">
        <f t="shared" si="5"/>
        <v>0</v>
      </c>
      <c r="U55" s="168">
        <f t="shared" si="3"/>
        <v>0</v>
      </c>
    </row>
    <row r="56" spans="1:21" ht="20.100000000000001" customHeight="1">
      <c r="A56" s="168">
        <v>2010505</v>
      </c>
      <c r="B56" s="164" t="s">
        <v>1535</v>
      </c>
      <c r="C56" s="173">
        <v>8</v>
      </c>
      <c r="D56" s="221">
        <v>2</v>
      </c>
      <c r="E56" s="222">
        <v>8</v>
      </c>
      <c r="O56" s="203">
        <f t="shared" si="4"/>
        <v>-8</v>
      </c>
      <c r="P56" s="168">
        <v>8</v>
      </c>
      <c r="R56" s="168">
        <f t="shared" si="2"/>
        <v>8</v>
      </c>
      <c r="S56" s="203">
        <f t="shared" si="5"/>
        <v>0</v>
      </c>
      <c r="U56" s="168">
        <f t="shared" si="3"/>
        <v>8</v>
      </c>
    </row>
    <row r="57" spans="1:21" ht="20.100000000000001" hidden="1" customHeight="1">
      <c r="A57" s="168">
        <v>2010506</v>
      </c>
      <c r="B57" s="164" t="s">
        <v>1536</v>
      </c>
      <c r="C57" s="173">
        <v>0</v>
      </c>
      <c r="D57" s="221">
        <v>2</v>
      </c>
      <c r="E57" s="222">
        <v>0</v>
      </c>
      <c r="O57" s="203">
        <f t="shared" si="4"/>
        <v>0</v>
      </c>
      <c r="R57" s="168">
        <f t="shared" si="2"/>
        <v>0</v>
      </c>
      <c r="S57" s="203">
        <f t="shared" si="5"/>
        <v>0</v>
      </c>
      <c r="U57" s="168">
        <f t="shared" si="3"/>
        <v>0</v>
      </c>
    </row>
    <row r="58" spans="1:21" ht="20.100000000000001" customHeight="1">
      <c r="A58" s="168">
        <v>2010507</v>
      </c>
      <c r="B58" s="164" t="s">
        <v>1537</v>
      </c>
      <c r="C58" s="173">
        <v>350</v>
      </c>
      <c r="D58" s="221">
        <v>2</v>
      </c>
      <c r="E58" s="222">
        <v>350</v>
      </c>
      <c r="O58" s="203">
        <f t="shared" si="4"/>
        <v>-350</v>
      </c>
      <c r="P58" s="168">
        <v>350</v>
      </c>
      <c r="R58" s="168">
        <f t="shared" si="2"/>
        <v>350</v>
      </c>
      <c r="S58" s="203">
        <f t="shared" si="5"/>
        <v>0</v>
      </c>
      <c r="U58" s="168">
        <f t="shared" si="3"/>
        <v>350</v>
      </c>
    </row>
    <row r="59" spans="1:21" ht="20.100000000000001" customHeight="1">
      <c r="A59" s="168">
        <v>2010508</v>
      </c>
      <c r="B59" s="164" t="s">
        <v>1538</v>
      </c>
      <c r="C59" s="173">
        <v>81</v>
      </c>
      <c r="D59" s="221">
        <v>2</v>
      </c>
      <c r="E59" s="222">
        <v>81</v>
      </c>
      <c r="O59" s="203">
        <f t="shared" si="4"/>
        <v>-81</v>
      </c>
      <c r="P59" s="168">
        <v>81</v>
      </c>
      <c r="R59" s="168">
        <f t="shared" si="2"/>
        <v>81</v>
      </c>
      <c r="S59" s="203">
        <f t="shared" si="5"/>
        <v>0</v>
      </c>
      <c r="U59" s="168">
        <f t="shared" si="3"/>
        <v>81</v>
      </c>
    </row>
    <row r="60" spans="1:21" ht="20.100000000000001" customHeight="1">
      <c r="A60" s="168">
        <v>2010550</v>
      </c>
      <c r="B60" s="164" t="s">
        <v>1511</v>
      </c>
      <c r="C60" s="173">
        <v>77.11</v>
      </c>
      <c r="D60" s="221">
        <v>1</v>
      </c>
      <c r="E60" s="222">
        <v>77.11</v>
      </c>
      <c r="F60" s="168">
        <v>27</v>
      </c>
      <c r="O60" s="203">
        <f t="shared" si="4"/>
        <v>-50.11</v>
      </c>
      <c r="P60" s="168">
        <v>50.11</v>
      </c>
      <c r="R60" s="168">
        <f t="shared" si="2"/>
        <v>77.11</v>
      </c>
      <c r="S60" s="203">
        <f t="shared" si="5"/>
        <v>0</v>
      </c>
      <c r="U60" s="168">
        <f t="shared" si="3"/>
        <v>77.11</v>
      </c>
    </row>
    <row r="61" spans="1:21" ht="20.100000000000001" hidden="1" customHeight="1">
      <c r="A61" s="168">
        <v>2010599</v>
      </c>
      <c r="B61" s="164" t="s">
        <v>1539</v>
      </c>
      <c r="C61" s="173">
        <v>0</v>
      </c>
      <c r="D61" s="221">
        <v>2</v>
      </c>
      <c r="E61" s="222">
        <v>0</v>
      </c>
      <c r="O61" s="203">
        <f t="shared" si="4"/>
        <v>0</v>
      </c>
      <c r="R61" s="168">
        <f t="shared" si="2"/>
        <v>0</v>
      </c>
      <c r="S61" s="203">
        <f t="shared" si="5"/>
        <v>0</v>
      </c>
      <c r="U61" s="168">
        <f t="shared" si="3"/>
        <v>0</v>
      </c>
    </row>
    <row r="62" spans="1:21" ht="20.100000000000001" customHeight="1">
      <c r="A62" s="168">
        <v>20106</v>
      </c>
      <c r="B62" s="164" t="s">
        <v>1540</v>
      </c>
      <c r="C62" s="173">
        <v>2446.1</v>
      </c>
      <c r="D62" s="221">
        <v>0</v>
      </c>
      <c r="E62" s="222">
        <v>2376.1</v>
      </c>
      <c r="F62" s="168">
        <v>1766</v>
      </c>
      <c r="G62" s="204">
        <v>230</v>
      </c>
      <c r="O62" s="203">
        <f t="shared" si="4"/>
        <v>-380.1</v>
      </c>
      <c r="P62" s="168">
        <v>450.1</v>
      </c>
      <c r="R62" s="168">
        <f t="shared" si="2"/>
        <v>2446.1</v>
      </c>
      <c r="S62" s="203">
        <f t="shared" si="5"/>
        <v>70</v>
      </c>
      <c r="U62" s="168">
        <f t="shared" si="3"/>
        <v>2446.1</v>
      </c>
    </row>
    <row r="63" spans="1:21" ht="20.100000000000001" customHeight="1">
      <c r="A63" s="168">
        <v>2010601</v>
      </c>
      <c r="B63" s="164" t="s">
        <v>1502</v>
      </c>
      <c r="C63" s="173">
        <v>1516.87</v>
      </c>
      <c r="D63" s="221">
        <v>1</v>
      </c>
      <c r="E63" s="222">
        <v>1516.87</v>
      </c>
      <c r="F63" s="168">
        <v>1507</v>
      </c>
      <c r="O63" s="203">
        <f t="shared" si="4"/>
        <v>-9.8699999999998909</v>
      </c>
      <c r="P63" s="168">
        <v>9.8699999999998909</v>
      </c>
      <c r="R63" s="168">
        <f t="shared" si="2"/>
        <v>1516.87</v>
      </c>
      <c r="S63" s="203">
        <f t="shared" si="5"/>
        <v>0</v>
      </c>
      <c r="U63" s="168">
        <f t="shared" si="3"/>
        <v>1516.87</v>
      </c>
    </row>
    <row r="64" spans="1:21" ht="20.100000000000001" customHeight="1">
      <c r="A64" s="168">
        <v>2010602</v>
      </c>
      <c r="B64" s="164" t="s">
        <v>1503</v>
      </c>
      <c r="C64" s="173">
        <v>120</v>
      </c>
      <c r="D64" s="221">
        <v>2</v>
      </c>
      <c r="E64" s="222">
        <v>120</v>
      </c>
      <c r="O64" s="203">
        <f t="shared" si="4"/>
        <v>-120</v>
      </c>
      <c r="P64" s="168">
        <v>120</v>
      </c>
      <c r="R64" s="168">
        <f t="shared" si="2"/>
        <v>120</v>
      </c>
      <c r="S64" s="203">
        <f t="shared" si="5"/>
        <v>0</v>
      </c>
      <c r="U64" s="168">
        <f t="shared" si="3"/>
        <v>120</v>
      </c>
    </row>
    <row r="65" spans="1:21" ht="20.100000000000001" hidden="1" customHeight="1">
      <c r="A65" s="168">
        <v>2010603</v>
      </c>
      <c r="B65" s="164" t="s">
        <v>1504</v>
      </c>
      <c r="C65" s="173">
        <v>0</v>
      </c>
      <c r="D65" s="221">
        <v>2</v>
      </c>
      <c r="E65" s="222">
        <v>0</v>
      </c>
      <c r="O65" s="203">
        <f t="shared" si="4"/>
        <v>0</v>
      </c>
      <c r="R65" s="168">
        <f t="shared" si="2"/>
        <v>0</v>
      </c>
      <c r="S65" s="203">
        <f t="shared" si="5"/>
        <v>0</v>
      </c>
      <c r="U65" s="168">
        <f t="shared" si="3"/>
        <v>0</v>
      </c>
    </row>
    <row r="66" spans="1:21" ht="20.100000000000001" customHeight="1">
      <c r="A66" s="168">
        <v>2010604</v>
      </c>
      <c r="B66" s="164" t="s">
        <v>1541</v>
      </c>
      <c r="C66" s="173">
        <v>40</v>
      </c>
      <c r="D66" s="221">
        <v>2</v>
      </c>
      <c r="E66" s="222">
        <v>40</v>
      </c>
      <c r="O66" s="203">
        <f t="shared" si="4"/>
        <v>-40</v>
      </c>
      <c r="P66" s="168">
        <v>40</v>
      </c>
      <c r="R66" s="168">
        <f t="shared" si="2"/>
        <v>40</v>
      </c>
      <c r="S66" s="203">
        <f t="shared" si="5"/>
        <v>0</v>
      </c>
      <c r="U66" s="168">
        <f t="shared" si="3"/>
        <v>40</v>
      </c>
    </row>
    <row r="67" spans="1:21" ht="20.100000000000001" customHeight="1">
      <c r="A67" s="168">
        <v>2010605</v>
      </c>
      <c r="B67" s="164" t="s">
        <v>1542</v>
      </c>
      <c r="C67" s="173">
        <v>40</v>
      </c>
      <c r="D67" s="221">
        <v>2</v>
      </c>
      <c r="E67" s="222">
        <v>40</v>
      </c>
      <c r="O67" s="203">
        <f t="shared" si="4"/>
        <v>-40</v>
      </c>
      <c r="P67" s="168">
        <v>40</v>
      </c>
      <c r="R67" s="168">
        <f t="shared" si="2"/>
        <v>40</v>
      </c>
      <c r="S67" s="203">
        <f t="shared" si="5"/>
        <v>0</v>
      </c>
      <c r="U67" s="168">
        <f t="shared" si="3"/>
        <v>40</v>
      </c>
    </row>
    <row r="68" spans="1:21" ht="20.100000000000001" hidden="1" customHeight="1">
      <c r="A68" s="168">
        <v>2010606</v>
      </c>
      <c r="B68" s="164" t="s">
        <v>1543</v>
      </c>
      <c r="C68" s="173">
        <v>0</v>
      </c>
      <c r="D68" s="221">
        <v>2</v>
      </c>
      <c r="E68" s="222">
        <v>0</v>
      </c>
      <c r="O68" s="203">
        <f t="shared" si="4"/>
        <v>0</v>
      </c>
      <c r="R68" s="168">
        <f t="shared" si="2"/>
        <v>0</v>
      </c>
      <c r="S68" s="203">
        <f t="shared" si="5"/>
        <v>0</v>
      </c>
      <c r="U68" s="168">
        <f t="shared" si="3"/>
        <v>0</v>
      </c>
    </row>
    <row r="69" spans="1:21" ht="20.100000000000001" customHeight="1">
      <c r="A69" s="168">
        <v>2010607</v>
      </c>
      <c r="B69" s="164" t="s">
        <v>1544</v>
      </c>
      <c r="C69" s="173">
        <v>230</v>
      </c>
      <c r="D69" s="221">
        <v>2</v>
      </c>
      <c r="E69" s="222">
        <v>160</v>
      </c>
      <c r="G69" s="204">
        <v>230</v>
      </c>
      <c r="O69" s="203">
        <f t="shared" si="4"/>
        <v>70</v>
      </c>
      <c r="R69" s="168">
        <f t="shared" si="2"/>
        <v>230</v>
      </c>
      <c r="S69" s="203">
        <f t="shared" si="5"/>
        <v>70</v>
      </c>
      <c r="U69" s="168">
        <f t="shared" si="3"/>
        <v>230</v>
      </c>
    </row>
    <row r="70" spans="1:21" ht="20.100000000000001" customHeight="1">
      <c r="A70" s="168">
        <v>2010608</v>
      </c>
      <c r="B70" s="164" t="s">
        <v>1545</v>
      </c>
      <c r="C70" s="173">
        <v>30</v>
      </c>
      <c r="D70" s="221">
        <v>2</v>
      </c>
      <c r="E70" s="222">
        <v>30</v>
      </c>
      <c r="O70" s="203">
        <f t="shared" si="4"/>
        <v>-30</v>
      </c>
      <c r="P70" s="168">
        <v>30</v>
      </c>
      <c r="R70" s="168">
        <f t="shared" ref="R70:R133" si="6">F70+G70+H70+I70+J70+K70+L70+M70+N70+P70+Q70</f>
        <v>30</v>
      </c>
      <c r="S70" s="203">
        <f t="shared" si="5"/>
        <v>0</v>
      </c>
      <c r="U70" s="168">
        <f t="shared" ref="U70:U133" si="7">R70+T70</f>
        <v>30</v>
      </c>
    </row>
    <row r="71" spans="1:21" ht="20.100000000000001" customHeight="1">
      <c r="A71" s="168">
        <v>2010650</v>
      </c>
      <c r="B71" s="164" t="s">
        <v>1511</v>
      </c>
      <c r="C71" s="173">
        <v>409.23</v>
      </c>
      <c r="D71" s="221">
        <v>1</v>
      </c>
      <c r="E71" s="222">
        <v>409.23</v>
      </c>
      <c r="F71" s="168">
        <v>259</v>
      </c>
      <c r="O71" s="203">
        <f t="shared" ref="O71:O134" si="8">F71+G71+H71+I71+J71+K71+L71+M71+N71-E71</f>
        <v>-150.22999999999999</v>
      </c>
      <c r="P71" s="168">
        <v>150.22999999999999</v>
      </c>
      <c r="R71" s="168">
        <f t="shared" si="6"/>
        <v>409.23</v>
      </c>
      <c r="S71" s="203">
        <f t="shared" ref="S71:S134" si="9">R71-E71</f>
        <v>0</v>
      </c>
      <c r="U71" s="168">
        <f t="shared" si="7"/>
        <v>409.23</v>
      </c>
    </row>
    <row r="72" spans="1:21" ht="20.100000000000001" customHeight="1">
      <c r="A72" s="168">
        <v>2010699</v>
      </c>
      <c r="B72" s="164" t="s">
        <v>1546</v>
      </c>
      <c r="C72" s="173">
        <v>60</v>
      </c>
      <c r="D72" s="221">
        <v>2</v>
      </c>
      <c r="E72" s="222">
        <v>60</v>
      </c>
      <c r="O72" s="203">
        <f t="shared" si="8"/>
        <v>-60</v>
      </c>
      <c r="P72" s="168">
        <v>60</v>
      </c>
      <c r="R72" s="168">
        <f t="shared" si="6"/>
        <v>60</v>
      </c>
      <c r="S72" s="203">
        <f t="shared" si="9"/>
        <v>0</v>
      </c>
      <c r="U72" s="168">
        <f t="shared" si="7"/>
        <v>60</v>
      </c>
    </row>
    <row r="73" spans="1:21" ht="20.100000000000001" customHeight="1">
      <c r="A73" s="168">
        <v>20107</v>
      </c>
      <c r="B73" s="164" t="s">
        <v>1547</v>
      </c>
      <c r="C73" s="173">
        <v>3000</v>
      </c>
      <c r="D73" s="221">
        <v>0</v>
      </c>
      <c r="E73" s="222">
        <v>3000</v>
      </c>
      <c r="H73" s="168">
        <v>2200</v>
      </c>
      <c r="O73" s="203">
        <f t="shared" si="8"/>
        <v>-800</v>
      </c>
      <c r="P73" s="168">
        <v>800</v>
      </c>
      <c r="R73" s="168">
        <f t="shared" si="6"/>
        <v>3000</v>
      </c>
      <c r="S73" s="203">
        <f t="shared" si="9"/>
        <v>0</v>
      </c>
      <c r="U73" s="168">
        <f t="shared" si="7"/>
        <v>3000</v>
      </c>
    </row>
    <row r="74" spans="1:21" ht="20.100000000000001" hidden="1" customHeight="1">
      <c r="A74" s="168">
        <v>2010701</v>
      </c>
      <c r="B74" s="164" t="s">
        <v>1502</v>
      </c>
      <c r="C74" s="173">
        <v>0</v>
      </c>
      <c r="D74" s="221">
        <v>1</v>
      </c>
      <c r="E74" s="222">
        <v>0</v>
      </c>
      <c r="O74" s="203">
        <f t="shared" si="8"/>
        <v>0</v>
      </c>
      <c r="R74" s="168">
        <f t="shared" si="6"/>
        <v>0</v>
      </c>
      <c r="S74" s="203">
        <f t="shared" si="9"/>
        <v>0</v>
      </c>
      <c r="U74" s="168">
        <f t="shared" si="7"/>
        <v>0</v>
      </c>
    </row>
    <row r="75" spans="1:21" ht="20.100000000000001" hidden="1" customHeight="1">
      <c r="A75" s="168">
        <v>2010702</v>
      </c>
      <c r="B75" s="164" t="s">
        <v>1503</v>
      </c>
      <c r="C75" s="173">
        <v>0</v>
      </c>
      <c r="D75" s="221">
        <v>2</v>
      </c>
      <c r="E75" s="222">
        <v>0</v>
      </c>
      <c r="O75" s="203">
        <f t="shared" si="8"/>
        <v>0</v>
      </c>
      <c r="R75" s="168">
        <f t="shared" si="6"/>
        <v>0</v>
      </c>
      <c r="S75" s="203">
        <f t="shared" si="9"/>
        <v>0</v>
      </c>
      <c r="U75" s="168">
        <f t="shared" si="7"/>
        <v>0</v>
      </c>
    </row>
    <row r="76" spans="1:21" ht="20.100000000000001" hidden="1" customHeight="1">
      <c r="A76" s="168">
        <v>2010703</v>
      </c>
      <c r="B76" s="164" t="s">
        <v>1504</v>
      </c>
      <c r="C76" s="173">
        <v>0</v>
      </c>
      <c r="D76" s="221">
        <v>2</v>
      </c>
      <c r="E76" s="222">
        <v>0</v>
      </c>
      <c r="O76" s="203">
        <f t="shared" si="8"/>
        <v>0</v>
      </c>
      <c r="R76" s="168">
        <f t="shared" si="6"/>
        <v>0</v>
      </c>
      <c r="S76" s="203">
        <f t="shared" si="9"/>
        <v>0</v>
      </c>
      <c r="U76" s="168">
        <f t="shared" si="7"/>
        <v>0</v>
      </c>
    </row>
    <row r="77" spans="1:21" ht="20.100000000000001" hidden="1" customHeight="1">
      <c r="A77" s="168">
        <v>2010704</v>
      </c>
      <c r="B77" s="164" t="s">
        <v>1548</v>
      </c>
      <c r="C77" s="173">
        <v>0</v>
      </c>
      <c r="D77" s="221">
        <v>2</v>
      </c>
      <c r="E77" s="222">
        <v>0</v>
      </c>
      <c r="O77" s="203">
        <f t="shared" si="8"/>
        <v>0</v>
      </c>
      <c r="R77" s="168">
        <f t="shared" si="6"/>
        <v>0</v>
      </c>
      <c r="S77" s="203">
        <f t="shared" si="9"/>
        <v>0</v>
      </c>
      <c r="U77" s="168">
        <f t="shared" si="7"/>
        <v>0</v>
      </c>
    </row>
    <row r="78" spans="1:21" ht="20.100000000000001" hidden="1" customHeight="1">
      <c r="A78" s="168">
        <v>2010705</v>
      </c>
      <c r="B78" s="164" t="s">
        <v>1549</v>
      </c>
      <c r="C78" s="173">
        <v>0</v>
      </c>
      <c r="D78" s="221">
        <v>2</v>
      </c>
      <c r="E78" s="222">
        <v>0</v>
      </c>
      <c r="O78" s="203">
        <f t="shared" si="8"/>
        <v>0</v>
      </c>
      <c r="R78" s="168">
        <f t="shared" si="6"/>
        <v>0</v>
      </c>
      <c r="S78" s="203">
        <f t="shared" si="9"/>
        <v>0</v>
      </c>
      <c r="U78" s="168">
        <f t="shared" si="7"/>
        <v>0</v>
      </c>
    </row>
    <row r="79" spans="1:21" ht="20.100000000000001" hidden="1" customHeight="1">
      <c r="A79" s="168">
        <v>2010706</v>
      </c>
      <c r="B79" s="164" t="s">
        <v>1550</v>
      </c>
      <c r="C79" s="173">
        <v>0</v>
      </c>
      <c r="D79" s="221">
        <v>2</v>
      </c>
      <c r="E79" s="222">
        <v>0</v>
      </c>
      <c r="O79" s="203">
        <f t="shared" si="8"/>
        <v>0</v>
      </c>
      <c r="R79" s="168">
        <f t="shared" si="6"/>
        <v>0</v>
      </c>
      <c r="S79" s="203">
        <f t="shared" si="9"/>
        <v>0</v>
      </c>
      <c r="U79" s="168">
        <f t="shared" si="7"/>
        <v>0</v>
      </c>
    </row>
    <row r="80" spans="1:21" ht="20.100000000000001" hidden="1" customHeight="1">
      <c r="A80" s="168">
        <v>2010707</v>
      </c>
      <c r="B80" s="164" t="s">
        <v>1551</v>
      </c>
      <c r="C80" s="173">
        <v>0</v>
      </c>
      <c r="D80" s="221">
        <v>2</v>
      </c>
      <c r="E80" s="222">
        <v>0</v>
      </c>
      <c r="O80" s="203">
        <f t="shared" si="8"/>
        <v>0</v>
      </c>
      <c r="R80" s="168">
        <f t="shared" si="6"/>
        <v>0</v>
      </c>
      <c r="S80" s="203">
        <f t="shared" si="9"/>
        <v>0</v>
      </c>
      <c r="U80" s="168">
        <f t="shared" si="7"/>
        <v>0</v>
      </c>
    </row>
    <row r="81" spans="1:21" ht="20.100000000000001" hidden="1" customHeight="1">
      <c r="A81" s="168">
        <v>2010708</v>
      </c>
      <c r="B81" s="164" t="s">
        <v>1552</v>
      </c>
      <c r="C81" s="173">
        <v>0</v>
      </c>
      <c r="D81" s="221">
        <v>2</v>
      </c>
      <c r="E81" s="222">
        <v>0</v>
      </c>
      <c r="O81" s="203">
        <f t="shared" si="8"/>
        <v>0</v>
      </c>
      <c r="R81" s="168">
        <f t="shared" si="6"/>
        <v>0</v>
      </c>
      <c r="S81" s="203">
        <f t="shared" si="9"/>
        <v>0</v>
      </c>
      <c r="U81" s="168">
        <f t="shared" si="7"/>
        <v>0</v>
      </c>
    </row>
    <row r="82" spans="1:21" ht="20.100000000000001" hidden="1" customHeight="1">
      <c r="A82" s="168">
        <v>2010709</v>
      </c>
      <c r="B82" s="164" t="s">
        <v>1544</v>
      </c>
      <c r="C82" s="173">
        <v>0</v>
      </c>
      <c r="D82" s="221">
        <v>2</v>
      </c>
      <c r="E82" s="222">
        <v>0</v>
      </c>
      <c r="O82" s="203">
        <f t="shared" si="8"/>
        <v>0</v>
      </c>
      <c r="R82" s="168">
        <f t="shared" si="6"/>
        <v>0</v>
      </c>
      <c r="S82" s="203">
        <f t="shared" si="9"/>
        <v>0</v>
      </c>
      <c r="U82" s="168">
        <f t="shared" si="7"/>
        <v>0</v>
      </c>
    </row>
    <row r="83" spans="1:21" ht="20.100000000000001" hidden="1" customHeight="1">
      <c r="A83" s="168">
        <v>2010750</v>
      </c>
      <c r="B83" s="164" t="s">
        <v>1511</v>
      </c>
      <c r="C83" s="173">
        <v>0</v>
      </c>
      <c r="D83" s="221">
        <v>1</v>
      </c>
      <c r="E83" s="222">
        <v>0</v>
      </c>
      <c r="O83" s="203">
        <f t="shared" si="8"/>
        <v>0</v>
      </c>
      <c r="R83" s="168">
        <f t="shared" si="6"/>
        <v>0</v>
      </c>
      <c r="S83" s="203">
        <f t="shared" si="9"/>
        <v>0</v>
      </c>
      <c r="U83" s="168">
        <f t="shared" si="7"/>
        <v>0</v>
      </c>
    </row>
    <row r="84" spans="1:21" ht="20.100000000000001" customHeight="1">
      <c r="A84" s="168">
        <v>2010799</v>
      </c>
      <c r="B84" s="164" t="s">
        <v>1553</v>
      </c>
      <c r="C84" s="173">
        <v>3000</v>
      </c>
      <c r="D84" s="221">
        <v>2</v>
      </c>
      <c r="E84" s="222">
        <v>3000</v>
      </c>
      <c r="H84" s="168">
        <v>2200</v>
      </c>
      <c r="O84" s="203">
        <f t="shared" si="8"/>
        <v>-800</v>
      </c>
      <c r="P84" s="168">
        <v>800</v>
      </c>
      <c r="R84" s="168">
        <f t="shared" si="6"/>
        <v>3000</v>
      </c>
      <c r="S84" s="203">
        <f t="shared" si="9"/>
        <v>0</v>
      </c>
      <c r="U84" s="168">
        <f t="shared" si="7"/>
        <v>3000</v>
      </c>
    </row>
    <row r="85" spans="1:21" ht="20.100000000000001" customHeight="1">
      <c r="A85" s="168">
        <v>20108</v>
      </c>
      <c r="B85" s="164" t="s">
        <v>1554</v>
      </c>
      <c r="C85" s="173">
        <v>835</v>
      </c>
      <c r="D85" s="221">
        <v>0</v>
      </c>
      <c r="E85" s="222">
        <v>835</v>
      </c>
      <c r="O85" s="203">
        <f t="shared" si="8"/>
        <v>-835</v>
      </c>
      <c r="P85" s="168">
        <v>835</v>
      </c>
      <c r="R85" s="168">
        <f t="shared" si="6"/>
        <v>835</v>
      </c>
      <c r="S85" s="203">
        <f t="shared" si="9"/>
        <v>0</v>
      </c>
      <c r="U85" s="168">
        <f t="shared" si="7"/>
        <v>835</v>
      </c>
    </row>
    <row r="86" spans="1:21" ht="20.100000000000001" hidden="1" customHeight="1">
      <c r="A86" s="168">
        <v>2010801</v>
      </c>
      <c r="B86" s="164" t="s">
        <v>1502</v>
      </c>
      <c r="C86" s="173">
        <v>0</v>
      </c>
      <c r="D86" s="221">
        <v>1</v>
      </c>
      <c r="E86" s="222">
        <v>0</v>
      </c>
      <c r="O86" s="203">
        <f t="shared" si="8"/>
        <v>0</v>
      </c>
      <c r="R86" s="168">
        <f t="shared" si="6"/>
        <v>0</v>
      </c>
      <c r="S86" s="203">
        <f t="shared" si="9"/>
        <v>0</v>
      </c>
      <c r="U86" s="168">
        <f t="shared" si="7"/>
        <v>0</v>
      </c>
    </row>
    <row r="87" spans="1:21" ht="20.100000000000001" hidden="1" customHeight="1">
      <c r="A87" s="168">
        <v>2010802</v>
      </c>
      <c r="B87" s="164" t="s">
        <v>1503</v>
      </c>
      <c r="C87" s="173">
        <v>0</v>
      </c>
      <c r="D87" s="221">
        <v>2</v>
      </c>
      <c r="E87" s="222">
        <v>0</v>
      </c>
      <c r="O87" s="203">
        <f t="shared" si="8"/>
        <v>0</v>
      </c>
      <c r="R87" s="168">
        <f t="shared" si="6"/>
        <v>0</v>
      </c>
      <c r="S87" s="203">
        <f t="shared" si="9"/>
        <v>0</v>
      </c>
      <c r="U87" s="168">
        <f t="shared" si="7"/>
        <v>0</v>
      </c>
    </row>
    <row r="88" spans="1:21" ht="20.100000000000001" hidden="1" customHeight="1">
      <c r="A88" s="168">
        <v>2010803</v>
      </c>
      <c r="B88" s="164" t="s">
        <v>1504</v>
      </c>
      <c r="C88" s="173">
        <v>0</v>
      </c>
      <c r="D88" s="221">
        <v>2</v>
      </c>
      <c r="E88" s="222">
        <v>0</v>
      </c>
      <c r="O88" s="203">
        <f t="shared" si="8"/>
        <v>0</v>
      </c>
      <c r="R88" s="168">
        <f t="shared" si="6"/>
        <v>0</v>
      </c>
      <c r="S88" s="203">
        <f t="shared" si="9"/>
        <v>0</v>
      </c>
      <c r="U88" s="168">
        <f t="shared" si="7"/>
        <v>0</v>
      </c>
    </row>
    <row r="89" spans="1:21" ht="20.100000000000001" customHeight="1">
      <c r="A89" s="168">
        <v>2010804</v>
      </c>
      <c r="B89" s="164" t="s">
        <v>1555</v>
      </c>
      <c r="C89" s="173">
        <v>500</v>
      </c>
      <c r="D89" s="221">
        <v>2</v>
      </c>
      <c r="E89" s="222">
        <v>500</v>
      </c>
      <c r="O89" s="203">
        <f t="shared" si="8"/>
        <v>-500</v>
      </c>
      <c r="P89" s="168">
        <v>500</v>
      </c>
      <c r="R89" s="168">
        <f t="shared" si="6"/>
        <v>500</v>
      </c>
      <c r="S89" s="203">
        <f t="shared" si="9"/>
        <v>0</v>
      </c>
      <c r="U89" s="168">
        <f t="shared" si="7"/>
        <v>500</v>
      </c>
    </row>
    <row r="90" spans="1:21" ht="20.100000000000001" hidden="1" customHeight="1">
      <c r="A90" s="168">
        <v>2010805</v>
      </c>
      <c r="B90" s="164" t="s">
        <v>1556</v>
      </c>
      <c r="C90" s="173">
        <v>0</v>
      </c>
      <c r="D90" s="221">
        <v>2</v>
      </c>
      <c r="E90" s="222">
        <v>0</v>
      </c>
      <c r="O90" s="203">
        <f t="shared" si="8"/>
        <v>0</v>
      </c>
      <c r="R90" s="168">
        <f t="shared" si="6"/>
        <v>0</v>
      </c>
      <c r="S90" s="203">
        <f t="shared" si="9"/>
        <v>0</v>
      </c>
      <c r="U90" s="168">
        <f t="shared" si="7"/>
        <v>0</v>
      </c>
    </row>
    <row r="91" spans="1:21" ht="20.100000000000001" hidden="1" customHeight="1">
      <c r="A91" s="168">
        <v>2010806</v>
      </c>
      <c r="B91" s="164" t="s">
        <v>1544</v>
      </c>
      <c r="C91" s="173">
        <v>0</v>
      </c>
      <c r="D91" s="221">
        <v>2</v>
      </c>
      <c r="E91" s="222">
        <v>0</v>
      </c>
      <c r="O91" s="203">
        <f t="shared" si="8"/>
        <v>0</v>
      </c>
      <c r="R91" s="168">
        <f t="shared" si="6"/>
        <v>0</v>
      </c>
      <c r="S91" s="203">
        <f t="shared" si="9"/>
        <v>0</v>
      </c>
      <c r="U91" s="168">
        <f t="shared" si="7"/>
        <v>0</v>
      </c>
    </row>
    <row r="92" spans="1:21" ht="20.100000000000001" hidden="1" customHeight="1">
      <c r="A92" s="168">
        <v>2010850</v>
      </c>
      <c r="B92" s="164" t="s">
        <v>1511</v>
      </c>
      <c r="C92" s="173">
        <v>0</v>
      </c>
      <c r="D92" s="221">
        <v>1</v>
      </c>
      <c r="E92" s="222">
        <v>0</v>
      </c>
      <c r="O92" s="203">
        <f t="shared" si="8"/>
        <v>0</v>
      </c>
      <c r="R92" s="168">
        <f t="shared" si="6"/>
        <v>0</v>
      </c>
      <c r="S92" s="203">
        <f t="shared" si="9"/>
        <v>0</v>
      </c>
      <c r="U92" s="168">
        <f t="shared" si="7"/>
        <v>0</v>
      </c>
    </row>
    <row r="93" spans="1:21" ht="20.100000000000001" customHeight="1">
      <c r="A93" s="168">
        <v>2010899</v>
      </c>
      <c r="B93" s="164" t="s">
        <v>1557</v>
      </c>
      <c r="C93" s="173">
        <v>335</v>
      </c>
      <c r="D93" s="221">
        <v>2</v>
      </c>
      <c r="E93" s="222">
        <v>335</v>
      </c>
      <c r="O93" s="203">
        <f t="shared" si="8"/>
        <v>-335</v>
      </c>
      <c r="P93" s="168">
        <v>335</v>
      </c>
      <c r="R93" s="168">
        <f t="shared" si="6"/>
        <v>335</v>
      </c>
      <c r="S93" s="203">
        <f t="shared" si="9"/>
        <v>0</v>
      </c>
      <c r="U93" s="168">
        <f t="shared" si="7"/>
        <v>335</v>
      </c>
    </row>
    <row r="94" spans="1:21" ht="20.100000000000001" customHeight="1">
      <c r="A94" s="168">
        <v>20109</v>
      </c>
      <c r="B94" s="164" t="s">
        <v>1558</v>
      </c>
      <c r="C94" s="173">
        <v>10</v>
      </c>
      <c r="D94" s="221">
        <v>0</v>
      </c>
      <c r="E94" s="222">
        <v>10</v>
      </c>
      <c r="O94" s="203">
        <f t="shared" si="8"/>
        <v>-10</v>
      </c>
      <c r="P94" s="168">
        <v>10</v>
      </c>
      <c r="R94" s="168">
        <f t="shared" si="6"/>
        <v>10</v>
      </c>
      <c r="S94" s="203">
        <f t="shared" si="9"/>
        <v>0</v>
      </c>
      <c r="U94" s="168">
        <f t="shared" si="7"/>
        <v>10</v>
      </c>
    </row>
    <row r="95" spans="1:21" ht="20.100000000000001" hidden="1" customHeight="1">
      <c r="A95" s="168">
        <v>2010901</v>
      </c>
      <c r="B95" s="164" t="s">
        <v>1502</v>
      </c>
      <c r="C95" s="173">
        <v>0</v>
      </c>
      <c r="D95" s="221">
        <v>1</v>
      </c>
      <c r="E95" s="222">
        <v>0</v>
      </c>
      <c r="O95" s="203">
        <f t="shared" si="8"/>
        <v>0</v>
      </c>
      <c r="R95" s="168">
        <f t="shared" si="6"/>
        <v>0</v>
      </c>
      <c r="S95" s="203">
        <f t="shared" si="9"/>
        <v>0</v>
      </c>
      <c r="U95" s="168">
        <f t="shared" si="7"/>
        <v>0</v>
      </c>
    </row>
    <row r="96" spans="1:21" ht="20.100000000000001" hidden="1" customHeight="1">
      <c r="A96" s="168">
        <v>2010902</v>
      </c>
      <c r="B96" s="164" t="s">
        <v>1503</v>
      </c>
      <c r="C96" s="173">
        <v>0</v>
      </c>
      <c r="D96" s="221">
        <v>2</v>
      </c>
      <c r="E96" s="222">
        <v>0</v>
      </c>
      <c r="O96" s="203">
        <f t="shared" si="8"/>
        <v>0</v>
      </c>
      <c r="R96" s="168">
        <f t="shared" si="6"/>
        <v>0</v>
      </c>
      <c r="S96" s="203">
        <f t="shared" si="9"/>
        <v>0</v>
      </c>
      <c r="U96" s="168">
        <f t="shared" si="7"/>
        <v>0</v>
      </c>
    </row>
    <row r="97" spans="1:21" ht="20.100000000000001" hidden="1" customHeight="1">
      <c r="A97" s="168">
        <v>2010903</v>
      </c>
      <c r="B97" s="164" t="s">
        <v>1504</v>
      </c>
      <c r="C97" s="173">
        <v>0</v>
      </c>
      <c r="D97" s="221">
        <v>2</v>
      </c>
      <c r="E97" s="222">
        <v>0</v>
      </c>
      <c r="O97" s="203">
        <f t="shared" si="8"/>
        <v>0</v>
      </c>
      <c r="R97" s="168">
        <f t="shared" si="6"/>
        <v>0</v>
      </c>
      <c r="S97" s="203">
        <f t="shared" si="9"/>
        <v>0</v>
      </c>
      <c r="U97" s="168">
        <f t="shared" si="7"/>
        <v>0</v>
      </c>
    </row>
    <row r="98" spans="1:21" ht="20.100000000000001" hidden="1" customHeight="1">
      <c r="A98" s="168">
        <v>2010905</v>
      </c>
      <c r="B98" s="164" t="s">
        <v>1559</v>
      </c>
      <c r="C98" s="173">
        <v>0</v>
      </c>
      <c r="D98" s="221">
        <v>2</v>
      </c>
      <c r="E98" s="222">
        <v>0</v>
      </c>
      <c r="O98" s="203">
        <f t="shared" si="8"/>
        <v>0</v>
      </c>
      <c r="R98" s="168">
        <f t="shared" si="6"/>
        <v>0</v>
      </c>
      <c r="S98" s="203">
        <f t="shared" si="9"/>
        <v>0</v>
      </c>
      <c r="U98" s="168">
        <f t="shared" si="7"/>
        <v>0</v>
      </c>
    </row>
    <row r="99" spans="1:21" ht="20.100000000000001" hidden="1" customHeight="1">
      <c r="A99" s="168">
        <v>2010907</v>
      </c>
      <c r="B99" s="164" t="s">
        <v>1560</v>
      </c>
      <c r="C99" s="173">
        <v>0</v>
      </c>
      <c r="D99" s="221">
        <v>2</v>
      </c>
      <c r="E99" s="222">
        <v>0</v>
      </c>
      <c r="O99" s="203">
        <f t="shared" si="8"/>
        <v>0</v>
      </c>
      <c r="R99" s="168">
        <f t="shared" si="6"/>
        <v>0</v>
      </c>
      <c r="S99" s="203">
        <f t="shared" si="9"/>
        <v>0</v>
      </c>
      <c r="U99" s="168">
        <f t="shared" si="7"/>
        <v>0</v>
      </c>
    </row>
    <row r="100" spans="1:21" ht="20.100000000000001" customHeight="1">
      <c r="A100" s="168">
        <v>2010908</v>
      </c>
      <c r="B100" s="164" t="s">
        <v>1544</v>
      </c>
      <c r="C100" s="173">
        <v>10</v>
      </c>
      <c r="D100" s="221">
        <v>2</v>
      </c>
      <c r="E100" s="222">
        <v>10</v>
      </c>
      <c r="O100" s="203">
        <f t="shared" si="8"/>
        <v>-10</v>
      </c>
      <c r="P100" s="168">
        <v>10</v>
      </c>
      <c r="R100" s="168">
        <f t="shared" si="6"/>
        <v>10</v>
      </c>
      <c r="S100" s="203">
        <f t="shared" si="9"/>
        <v>0</v>
      </c>
      <c r="U100" s="168">
        <f t="shared" si="7"/>
        <v>10</v>
      </c>
    </row>
    <row r="101" spans="1:21" ht="20.100000000000001" hidden="1" customHeight="1">
      <c r="A101" s="168">
        <v>2010909</v>
      </c>
      <c r="B101" s="164" t="s">
        <v>1561</v>
      </c>
      <c r="C101" s="173">
        <v>0</v>
      </c>
      <c r="D101" s="221">
        <v>2</v>
      </c>
      <c r="E101" s="222">
        <v>0</v>
      </c>
      <c r="O101" s="203">
        <f t="shared" si="8"/>
        <v>0</v>
      </c>
      <c r="R101" s="168">
        <f t="shared" si="6"/>
        <v>0</v>
      </c>
      <c r="S101" s="203">
        <f t="shared" si="9"/>
        <v>0</v>
      </c>
      <c r="U101" s="168">
        <f t="shared" si="7"/>
        <v>0</v>
      </c>
    </row>
    <row r="102" spans="1:21" ht="20.100000000000001" hidden="1" customHeight="1">
      <c r="A102" s="168">
        <v>2010910</v>
      </c>
      <c r="B102" s="164" t="s">
        <v>1562</v>
      </c>
      <c r="C102" s="173">
        <v>0</v>
      </c>
      <c r="D102" s="221">
        <v>2</v>
      </c>
      <c r="E102" s="222">
        <v>0</v>
      </c>
      <c r="O102" s="203">
        <f t="shared" si="8"/>
        <v>0</v>
      </c>
      <c r="R102" s="168">
        <f t="shared" si="6"/>
        <v>0</v>
      </c>
      <c r="S102" s="203">
        <f t="shared" si="9"/>
        <v>0</v>
      </c>
      <c r="U102" s="168">
        <f t="shared" si="7"/>
        <v>0</v>
      </c>
    </row>
    <row r="103" spans="1:21" ht="20.100000000000001" hidden="1" customHeight="1">
      <c r="A103" s="168">
        <v>2010911</v>
      </c>
      <c r="B103" s="164" t="s">
        <v>1563</v>
      </c>
      <c r="C103" s="173">
        <v>0</v>
      </c>
      <c r="D103" s="221">
        <v>2</v>
      </c>
      <c r="E103" s="222">
        <v>0</v>
      </c>
      <c r="O103" s="203">
        <f t="shared" si="8"/>
        <v>0</v>
      </c>
      <c r="R103" s="168">
        <f t="shared" si="6"/>
        <v>0</v>
      </c>
      <c r="S103" s="203">
        <f t="shared" si="9"/>
        <v>0</v>
      </c>
      <c r="U103" s="168">
        <f t="shared" si="7"/>
        <v>0</v>
      </c>
    </row>
    <row r="104" spans="1:21" ht="20.100000000000001" hidden="1" customHeight="1">
      <c r="A104" s="168">
        <v>2010912</v>
      </c>
      <c r="B104" s="164" t="s">
        <v>1564</v>
      </c>
      <c r="C104" s="173">
        <v>0</v>
      </c>
      <c r="D104" s="221">
        <v>2</v>
      </c>
      <c r="E104" s="222">
        <v>0</v>
      </c>
      <c r="O104" s="203">
        <f t="shared" si="8"/>
        <v>0</v>
      </c>
      <c r="R104" s="168">
        <f t="shared" si="6"/>
        <v>0</v>
      </c>
      <c r="S104" s="203">
        <f t="shared" si="9"/>
        <v>0</v>
      </c>
      <c r="U104" s="168">
        <f t="shared" si="7"/>
        <v>0</v>
      </c>
    </row>
    <row r="105" spans="1:21" ht="20.100000000000001" hidden="1" customHeight="1">
      <c r="A105" s="168">
        <v>2010950</v>
      </c>
      <c r="B105" s="164" t="s">
        <v>1511</v>
      </c>
      <c r="C105" s="173">
        <v>0</v>
      </c>
      <c r="D105" s="221">
        <v>1</v>
      </c>
      <c r="E105" s="222">
        <v>0</v>
      </c>
      <c r="O105" s="203">
        <f t="shared" si="8"/>
        <v>0</v>
      </c>
      <c r="R105" s="168">
        <f t="shared" si="6"/>
        <v>0</v>
      </c>
      <c r="S105" s="203">
        <f t="shared" si="9"/>
        <v>0</v>
      </c>
      <c r="U105" s="168">
        <f t="shared" si="7"/>
        <v>0</v>
      </c>
    </row>
    <row r="106" spans="1:21" ht="20.100000000000001" hidden="1" customHeight="1">
      <c r="A106" s="168">
        <v>2010999</v>
      </c>
      <c r="B106" s="164" t="s">
        <v>1565</v>
      </c>
      <c r="C106" s="173">
        <v>0</v>
      </c>
      <c r="D106" s="221">
        <v>2</v>
      </c>
      <c r="E106" s="222">
        <v>0</v>
      </c>
      <c r="O106" s="203">
        <f t="shared" si="8"/>
        <v>0</v>
      </c>
      <c r="R106" s="168">
        <f t="shared" si="6"/>
        <v>0</v>
      </c>
      <c r="S106" s="203">
        <f t="shared" si="9"/>
        <v>0</v>
      </c>
      <c r="U106" s="168">
        <f t="shared" si="7"/>
        <v>0</v>
      </c>
    </row>
    <row r="107" spans="1:21" ht="20.100000000000001" customHeight="1">
      <c r="A107" s="168">
        <v>20110</v>
      </c>
      <c r="B107" s="164" t="s">
        <v>1566</v>
      </c>
      <c r="C107" s="173">
        <v>615.20000000000005</v>
      </c>
      <c r="D107" s="221">
        <v>0</v>
      </c>
      <c r="E107" s="222">
        <v>615.20000000000005</v>
      </c>
      <c r="F107" s="168">
        <v>440</v>
      </c>
      <c r="O107" s="203">
        <f t="shared" si="8"/>
        <v>-175.2</v>
      </c>
      <c r="P107" s="168">
        <v>175.2</v>
      </c>
      <c r="R107" s="168">
        <f t="shared" si="6"/>
        <v>615.20000000000005</v>
      </c>
      <c r="S107" s="203">
        <f t="shared" si="9"/>
        <v>0</v>
      </c>
      <c r="U107" s="168">
        <f t="shared" si="7"/>
        <v>615.20000000000005</v>
      </c>
    </row>
    <row r="108" spans="1:21" ht="20.100000000000001" customHeight="1">
      <c r="A108" s="168">
        <v>2011001</v>
      </c>
      <c r="B108" s="164" t="s">
        <v>1502</v>
      </c>
      <c r="C108" s="173">
        <v>142.03</v>
      </c>
      <c r="D108" s="221">
        <v>1</v>
      </c>
      <c r="E108" s="222">
        <v>142.03</v>
      </c>
      <c r="F108" s="168">
        <v>112</v>
      </c>
      <c r="O108" s="203">
        <f t="shared" si="8"/>
        <v>-30.03</v>
      </c>
      <c r="P108" s="168">
        <v>30.03</v>
      </c>
      <c r="R108" s="168">
        <f t="shared" si="6"/>
        <v>142.03</v>
      </c>
      <c r="S108" s="203">
        <f t="shared" si="9"/>
        <v>0</v>
      </c>
      <c r="U108" s="168">
        <f t="shared" si="7"/>
        <v>142.03</v>
      </c>
    </row>
    <row r="109" spans="1:21" ht="20.100000000000001" customHeight="1">
      <c r="A109" s="168">
        <v>2011002</v>
      </c>
      <c r="B109" s="164" t="s">
        <v>1503</v>
      </c>
      <c r="C109" s="173">
        <v>45</v>
      </c>
      <c r="D109" s="221">
        <v>2</v>
      </c>
      <c r="E109" s="222">
        <v>45</v>
      </c>
      <c r="O109" s="203">
        <f t="shared" si="8"/>
        <v>-45</v>
      </c>
      <c r="P109" s="168">
        <v>45</v>
      </c>
      <c r="R109" s="168">
        <f t="shared" si="6"/>
        <v>45</v>
      </c>
      <c r="S109" s="203">
        <f t="shared" si="9"/>
        <v>0</v>
      </c>
      <c r="U109" s="168">
        <f t="shared" si="7"/>
        <v>45</v>
      </c>
    </row>
    <row r="110" spans="1:21" ht="20.100000000000001" hidden="1" customHeight="1">
      <c r="A110" s="168">
        <v>2011003</v>
      </c>
      <c r="B110" s="164" t="s">
        <v>1504</v>
      </c>
      <c r="C110" s="173">
        <v>0</v>
      </c>
      <c r="D110" s="221">
        <v>2</v>
      </c>
      <c r="E110" s="222">
        <v>0</v>
      </c>
      <c r="O110" s="203">
        <f t="shared" si="8"/>
        <v>0</v>
      </c>
      <c r="R110" s="168">
        <f t="shared" si="6"/>
        <v>0</v>
      </c>
      <c r="S110" s="203">
        <f t="shared" si="9"/>
        <v>0</v>
      </c>
      <c r="U110" s="168">
        <f t="shared" si="7"/>
        <v>0</v>
      </c>
    </row>
    <row r="111" spans="1:21" ht="20.100000000000001" hidden="1" customHeight="1">
      <c r="A111" s="168">
        <v>2011004</v>
      </c>
      <c r="B111" s="164" t="s">
        <v>1567</v>
      </c>
      <c r="C111" s="173">
        <v>0</v>
      </c>
      <c r="D111" s="221">
        <v>2</v>
      </c>
      <c r="E111" s="222">
        <v>0</v>
      </c>
      <c r="O111" s="203">
        <f t="shared" si="8"/>
        <v>0</v>
      </c>
      <c r="R111" s="168">
        <f t="shared" si="6"/>
        <v>0</v>
      </c>
      <c r="S111" s="203">
        <f t="shared" si="9"/>
        <v>0</v>
      </c>
      <c r="U111" s="168">
        <f t="shared" si="7"/>
        <v>0</v>
      </c>
    </row>
    <row r="112" spans="1:21" ht="20.100000000000001" hidden="1" customHeight="1">
      <c r="A112" s="168">
        <v>2011005</v>
      </c>
      <c r="B112" s="164" t="s">
        <v>1568</v>
      </c>
      <c r="C112" s="173">
        <v>0</v>
      </c>
      <c r="D112" s="221">
        <v>2</v>
      </c>
      <c r="E112" s="222">
        <v>0</v>
      </c>
      <c r="O112" s="203">
        <f t="shared" si="8"/>
        <v>0</v>
      </c>
      <c r="R112" s="168">
        <f t="shared" si="6"/>
        <v>0</v>
      </c>
      <c r="S112" s="203">
        <f t="shared" si="9"/>
        <v>0</v>
      </c>
      <c r="U112" s="168">
        <f t="shared" si="7"/>
        <v>0</v>
      </c>
    </row>
    <row r="113" spans="1:21" ht="20.100000000000001" hidden="1" customHeight="1">
      <c r="A113" s="168">
        <v>2011007</v>
      </c>
      <c r="B113" s="164" t="s">
        <v>1569</v>
      </c>
      <c r="C113" s="173">
        <v>0</v>
      </c>
      <c r="D113" s="221">
        <v>2</v>
      </c>
      <c r="E113" s="222">
        <v>0</v>
      </c>
      <c r="O113" s="203">
        <f t="shared" si="8"/>
        <v>0</v>
      </c>
      <c r="R113" s="168">
        <f t="shared" si="6"/>
        <v>0</v>
      </c>
      <c r="S113" s="203">
        <f t="shared" si="9"/>
        <v>0</v>
      </c>
      <c r="U113" s="168">
        <f t="shared" si="7"/>
        <v>0</v>
      </c>
    </row>
    <row r="114" spans="1:21" ht="20.100000000000001" hidden="1" customHeight="1">
      <c r="A114" s="168">
        <v>2011008</v>
      </c>
      <c r="B114" s="164" t="s">
        <v>1570</v>
      </c>
      <c r="C114" s="173">
        <v>0</v>
      </c>
      <c r="D114" s="221">
        <v>2</v>
      </c>
      <c r="E114" s="222">
        <v>0</v>
      </c>
      <c r="O114" s="203">
        <f t="shared" si="8"/>
        <v>0</v>
      </c>
      <c r="R114" s="168">
        <f t="shared" si="6"/>
        <v>0</v>
      </c>
      <c r="S114" s="203">
        <f t="shared" si="9"/>
        <v>0</v>
      </c>
      <c r="U114" s="168">
        <f t="shared" si="7"/>
        <v>0</v>
      </c>
    </row>
    <row r="115" spans="1:21" ht="20.100000000000001" customHeight="1">
      <c r="A115" s="168">
        <v>2011050</v>
      </c>
      <c r="B115" s="164" t="s">
        <v>1511</v>
      </c>
      <c r="C115" s="173">
        <v>285.98</v>
      </c>
      <c r="D115" s="221">
        <v>1</v>
      </c>
      <c r="E115" s="222">
        <v>285.98</v>
      </c>
      <c r="F115" s="168">
        <v>186</v>
      </c>
      <c r="O115" s="203">
        <f t="shared" si="8"/>
        <v>-99.98</v>
      </c>
      <c r="P115" s="168">
        <v>99.98</v>
      </c>
      <c r="R115" s="168">
        <f t="shared" si="6"/>
        <v>285.98</v>
      </c>
      <c r="S115" s="203">
        <f t="shared" si="9"/>
        <v>0</v>
      </c>
      <c r="U115" s="168">
        <f t="shared" si="7"/>
        <v>285.98</v>
      </c>
    </row>
    <row r="116" spans="1:21" ht="20.100000000000001" customHeight="1">
      <c r="A116" s="168">
        <v>2011099</v>
      </c>
      <c r="B116" s="164" t="s">
        <v>1571</v>
      </c>
      <c r="C116" s="173">
        <v>142.19</v>
      </c>
      <c r="D116" s="221">
        <v>2</v>
      </c>
      <c r="E116" s="222">
        <v>142.19</v>
      </c>
      <c r="F116" s="168">
        <v>142</v>
      </c>
      <c r="O116" s="203">
        <f t="shared" si="8"/>
        <v>-0.189999999999998</v>
      </c>
      <c r="P116" s="168">
        <v>0.189999999999998</v>
      </c>
      <c r="R116" s="168">
        <f t="shared" si="6"/>
        <v>142.19</v>
      </c>
      <c r="S116" s="203">
        <f t="shared" si="9"/>
        <v>0</v>
      </c>
      <c r="U116" s="168">
        <f t="shared" si="7"/>
        <v>142.19</v>
      </c>
    </row>
    <row r="117" spans="1:21" ht="20.100000000000001" customHeight="1">
      <c r="A117" s="168">
        <v>20111</v>
      </c>
      <c r="B117" s="164" t="s">
        <v>1572</v>
      </c>
      <c r="C117" s="173">
        <v>3658.83</v>
      </c>
      <c r="D117" s="221">
        <v>0</v>
      </c>
      <c r="E117" s="222">
        <v>3098.83</v>
      </c>
      <c r="F117" s="168">
        <v>2439</v>
      </c>
      <c r="G117" s="204">
        <v>1060</v>
      </c>
      <c r="J117" s="168">
        <v>70</v>
      </c>
      <c r="O117" s="203">
        <f t="shared" si="8"/>
        <v>470.17</v>
      </c>
      <c r="P117" s="168">
        <v>89.829999999999899</v>
      </c>
      <c r="R117" s="168">
        <f t="shared" si="6"/>
        <v>3658.83</v>
      </c>
      <c r="S117" s="203">
        <f t="shared" si="9"/>
        <v>560</v>
      </c>
      <c r="U117" s="168">
        <f t="shared" si="7"/>
        <v>3658.83</v>
      </c>
    </row>
    <row r="118" spans="1:21" ht="20.100000000000001" customHeight="1">
      <c r="A118" s="168">
        <v>2011101</v>
      </c>
      <c r="B118" s="164" t="s">
        <v>1502</v>
      </c>
      <c r="C118" s="173">
        <v>2455.83</v>
      </c>
      <c r="D118" s="221">
        <v>1</v>
      </c>
      <c r="E118" s="222">
        <v>2455.83</v>
      </c>
      <c r="F118" s="168">
        <v>2356</v>
      </c>
      <c r="J118" s="168">
        <v>70</v>
      </c>
      <c r="O118" s="203">
        <f t="shared" si="8"/>
        <v>-29.829999999999899</v>
      </c>
      <c r="P118" s="168">
        <v>29.829999999999899</v>
      </c>
      <c r="R118" s="168">
        <f t="shared" si="6"/>
        <v>2455.83</v>
      </c>
      <c r="S118" s="203">
        <f t="shared" si="9"/>
        <v>0</v>
      </c>
      <c r="U118" s="168">
        <f t="shared" si="7"/>
        <v>2455.83</v>
      </c>
    </row>
    <row r="119" spans="1:21" ht="20.100000000000001" customHeight="1">
      <c r="A119" s="168">
        <v>2011102</v>
      </c>
      <c r="B119" s="164" t="s">
        <v>1503</v>
      </c>
      <c r="C119" s="173">
        <v>560</v>
      </c>
      <c r="D119" s="221">
        <v>2</v>
      </c>
      <c r="E119" s="222">
        <v>0</v>
      </c>
      <c r="G119" s="204">
        <v>560</v>
      </c>
      <c r="O119" s="203">
        <f t="shared" si="8"/>
        <v>560</v>
      </c>
      <c r="R119" s="168">
        <f t="shared" si="6"/>
        <v>560</v>
      </c>
      <c r="S119" s="203">
        <f t="shared" si="9"/>
        <v>560</v>
      </c>
      <c r="U119" s="168">
        <f t="shared" si="7"/>
        <v>560</v>
      </c>
    </row>
    <row r="120" spans="1:21" ht="20.100000000000001" hidden="1" customHeight="1">
      <c r="A120" s="168">
        <v>2011103</v>
      </c>
      <c r="B120" s="164" t="s">
        <v>1504</v>
      </c>
      <c r="C120" s="173">
        <v>0</v>
      </c>
      <c r="D120" s="221">
        <v>2</v>
      </c>
      <c r="E120" s="222">
        <v>0</v>
      </c>
      <c r="O120" s="203">
        <f t="shared" si="8"/>
        <v>0</v>
      </c>
      <c r="R120" s="168">
        <f t="shared" si="6"/>
        <v>0</v>
      </c>
      <c r="S120" s="203">
        <f t="shared" si="9"/>
        <v>0</v>
      </c>
      <c r="U120" s="168">
        <f t="shared" si="7"/>
        <v>0</v>
      </c>
    </row>
    <row r="121" spans="1:21" ht="20.100000000000001" customHeight="1">
      <c r="A121" s="168">
        <v>2011104</v>
      </c>
      <c r="B121" s="164" t="s">
        <v>1573</v>
      </c>
      <c r="C121" s="173">
        <v>500</v>
      </c>
      <c r="D121" s="221">
        <v>2</v>
      </c>
      <c r="E121" s="222">
        <v>500</v>
      </c>
      <c r="G121" s="204">
        <v>500</v>
      </c>
      <c r="O121" s="203">
        <f t="shared" si="8"/>
        <v>0</v>
      </c>
      <c r="R121" s="168">
        <f t="shared" si="6"/>
        <v>500</v>
      </c>
      <c r="S121" s="203">
        <f t="shared" si="9"/>
        <v>0</v>
      </c>
      <c r="U121" s="168">
        <f t="shared" si="7"/>
        <v>500</v>
      </c>
    </row>
    <row r="122" spans="1:21" ht="20.100000000000001" hidden="1" customHeight="1">
      <c r="A122" s="168">
        <v>2011105</v>
      </c>
      <c r="B122" s="164" t="s">
        <v>1574</v>
      </c>
      <c r="C122" s="173">
        <v>0</v>
      </c>
      <c r="D122" s="221">
        <v>2</v>
      </c>
      <c r="E122" s="222">
        <v>0</v>
      </c>
      <c r="O122" s="203">
        <f t="shared" si="8"/>
        <v>0</v>
      </c>
      <c r="R122" s="168">
        <f t="shared" si="6"/>
        <v>0</v>
      </c>
      <c r="S122" s="203">
        <f t="shared" si="9"/>
        <v>0</v>
      </c>
      <c r="U122" s="168">
        <f t="shared" si="7"/>
        <v>0</v>
      </c>
    </row>
    <row r="123" spans="1:21" ht="20.100000000000001" hidden="1" customHeight="1">
      <c r="A123" s="168">
        <v>2011106</v>
      </c>
      <c r="B123" s="164" t="s">
        <v>1575</v>
      </c>
      <c r="C123" s="173">
        <v>0</v>
      </c>
      <c r="D123" s="221">
        <v>2</v>
      </c>
      <c r="E123" s="222">
        <v>0</v>
      </c>
      <c r="O123" s="203">
        <f t="shared" si="8"/>
        <v>0</v>
      </c>
      <c r="R123" s="168">
        <f t="shared" si="6"/>
        <v>0</v>
      </c>
      <c r="S123" s="203">
        <f t="shared" si="9"/>
        <v>0</v>
      </c>
      <c r="U123" s="168">
        <f t="shared" si="7"/>
        <v>0</v>
      </c>
    </row>
    <row r="124" spans="1:21" ht="20.100000000000001" customHeight="1">
      <c r="A124" s="168">
        <v>2011150</v>
      </c>
      <c r="B124" s="164" t="s">
        <v>1511</v>
      </c>
      <c r="C124" s="173">
        <v>143</v>
      </c>
      <c r="D124" s="221">
        <v>1</v>
      </c>
      <c r="E124" s="222">
        <v>143</v>
      </c>
      <c r="F124" s="168">
        <v>83</v>
      </c>
      <c r="O124" s="203">
        <f t="shared" si="8"/>
        <v>-60</v>
      </c>
      <c r="P124" s="168">
        <v>60</v>
      </c>
      <c r="R124" s="168">
        <f t="shared" si="6"/>
        <v>143</v>
      </c>
      <c r="S124" s="203">
        <f t="shared" si="9"/>
        <v>0</v>
      </c>
      <c r="U124" s="168">
        <f t="shared" si="7"/>
        <v>143</v>
      </c>
    </row>
    <row r="125" spans="1:21" ht="20.100000000000001" hidden="1" customHeight="1">
      <c r="A125" s="168">
        <v>2011199</v>
      </c>
      <c r="B125" s="164" t="s">
        <v>1576</v>
      </c>
      <c r="C125" s="173">
        <v>0</v>
      </c>
      <c r="D125" s="221">
        <v>2</v>
      </c>
      <c r="E125" s="222">
        <v>0</v>
      </c>
      <c r="O125" s="203">
        <f t="shared" si="8"/>
        <v>0</v>
      </c>
      <c r="R125" s="168">
        <f t="shared" si="6"/>
        <v>0</v>
      </c>
      <c r="S125" s="203">
        <f t="shared" si="9"/>
        <v>0</v>
      </c>
      <c r="U125" s="168">
        <f t="shared" si="7"/>
        <v>0</v>
      </c>
    </row>
    <row r="126" spans="1:21" ht="20.100000000000001" customHeight="1">
      <c r="A126" s="168">
        <v>20113</v>
      </c>
      <c r="B126" s="164" t="s">
        <v>1577</v>
      </c>
      <c r="C126" s="173">
        <v>988.18</v>
      </c>
      <c r="D126" s="221">
        <v>0</v>
      </c>
      <c r="E126" s="222">
        <v>988.18</v>
      </c>
      <c r="F126" s="168">
        <v>688</v>
      </c>
      <c r="O126" s="203">
        <f t="shared" si="8"/>
        <v>-300.18</v>
      </c>
      <c r="P126" s="168">
        <v>300.18</v>
      </c>
      <c r="R126" s="168">
        <f t="shared" si="6"/>
        <v>988.18</v>
      </c>
      <c r="S126" s="203">
        <f t="shared" si="9"/>
        <v>0</v>
      </c>
      <c r="U126" s="168">
        <f t="shared" si="7"/>
        <v>988.18</v>
      </c>
    </row>
    <row r="127" spans="1:21" ht="20.100000000000001" customHeight="1">
      <c r="A127" s="168">
        <v>2011301</v>
      </c>
      <c r="B127" s="164" t="s">
        <v>1502</v>
      </c>
      <c r="C127" s="173">
        <v>413.34</v>
      </c>
      <c r="D127" s="221">
        <v>1</v>
      </c>
      <c r="E127" s="222">
        <v>413.34</v>
      </c>
      <c r="F127" s="168">
        <v>373</v>
      </c>
      <c r="O127" s="203">
        <f t="shared" si="8"/>
        <v>-40.340000000000003</v>
      </c>
      <c r="P127" s="168">
        <v>40.340000000000003</v>
      </c>
      <c r="R127" s="168">
        <f t="shared" si="6"/>
        <v>413.34</v>
      </c>
      <c r="S127" s="203">
        <f t="shared" si="9"/>
        <v>0</v>
      </c>
      <c r="U127" s="168">
        <f t="shared" si="7"/>
        <v>413.34</v>
      </c>
    </row>
    <row r="128" spans="1:21" ht="20.100000000000001" customHeight="1">
      <c r="A128" s="168">
        <v>2011302</v>
      </c>
      <c r="B128" s="164" t="s">
        <v>1503</v>
      </c>
      <c r="C128" s="173">
        <v>40</v>
      </c>
      <c r="D128" s="221">
        <v>2</v>
      </c>
      <c r="E128" s="222">
        <v>40</v>
      </c>
      <c r="O128" s="203">
        <f t="shared" si="8"/>
        <v>-40</v>
      </c>
      <c r="P128" s="168">
        <v>40</v>
      </c>
      <c r="R128" s="168">
        <f t="shared" si="6"/>
        <v>40</v>
      </c>
      <c r="S128" s="203">
        <f t="shared" si="9"/>
        <v>0</v>
      </c>
      <c r="U128" s="168">
        <f t="shared" si="7"/>
        <v>40</v>
      </c>
    </row>
    <row r="129" spans="1:21" ht="20.100000000000001" hidden="1" customHeight="1">
      <c r="A129" s="168">
        <v>2011303</v>
      </c>
      <c r="B129" s="164" t="s">
        <v>1504</v>
      </c>
      <c r="C129" s="173">
        <v>0</v>
      </c>
      <c r="D129" s="221">
        <v>2</v>
      </c>
      <c r="E129" s="222">
        <v>0</v>
      </c>
      <c r="O129" s="203">
        <f t="shared" si="8"/>
        <v>0</v>
      </c>
      <c r="R129" s="168">
        <f t="shared" si="6"/>
        <v>0</v>
      </c>
      <c r="S129" s="203">
        <f t="shared" si="9"/>
        <v>0</v>
      </c>
      <c r="U129" s="168">
        <f t="shared" si="7"/>
        <v>0</v>
      </c>
    </row>
    <row r="130" spans="1:21" ht="20.100000000000001" hidden="1" customHeight="1">
      <c r="A130" s="168">
        <v>2011304</v>
      </c>
      <c r="B130" s="164" t="s">
        <v>1578</v>
      </c>
      <c r="C130" s="173">
        <v>0</v>
      </c>
      <c r="D130" s="221">
        <v>2</v>
      </c>
      <c r="E130" s="222">
        <v>0</v>
      </c>
      <c r="O130" s="203">
        <f t="shared" si="8"/>
        <v>0</v>
      </c>
      <c r="R130" s="168">
        <f t="shared" si="6"/>
        <v>0</v>
      </c>
      <c r="S130" s="203">
        <f t="shared" si="9"/>
        <v>0</v>
      </c>
      <c r="U130" s="168">
        <f t="shared" si="7"/>
        <v>0</v>
      </c>
    </row>
    <row r="131" spans="1:21" ht="20.100000000000001" hidden="1" customHeight="1">
      <c r="A131" s="168">
        <v>2011305</v>
      </c>
      <c r="B131" s="164" t="s">
        <v>1579</v>
      </c>
      <c r="C131" s="173">
        <v>0</v>
      </c>
      <c r="D131" s="221">
        <v>2</v>
      </c>
      <c r="E131" s="222">
        <v>0</v>
      </c>
      <c r="O131" s="203">
        <f t="shared" si="8"/>
        <v>0</v>
      </c>
      <c r="R131" s="168">
        <f t="shared" si="6"/>
        <v>0</v>
      </c>
      <c r="S131" s="203">
        <f t="shared" si="9"/>
        <v>0</v>
      </c>
      <c r="U131" s="168">
        <f t="shared" si="7"/>
        <v>0</v>
      </c>
    </row>
    <row r="132" spans="1:21" ht="20.100000000000001" hidden="1" customHeight="1">
      <c r="A132" s="168">
        <v>2011306</v>
      </c>
      <c r="B132" s="164" t="s">
        <v>1580</v>
      </c>
      <c r="C132" s="173">
        <v>0</v>
      </c>
      <c r="D132" s="221">
        <v>2</v>
      </c>
      <c r="E132" s="222">
        <v>0</v>
      </c>
      <c r="O132" s="203">
        <f t="shared" si="8"/>
        <v>0</v>
      </c>
      <c r="R132" s="168">
        <f t="shared" si="6"/>
        <v>0</v>
      </c>
      <c r="S132" s="203">
        <f t="shared" si="9"/>
        <v>0</v>
      </c>
      <c r="U132" s="168">
        <f t="shared" si="7"/>
        <v>0</v>
      </c>
    </row>
    <row r="133" spans="1:21" ht="20.100000000000001" hidden="1" customHeight="1">
      <c r="A133" s="168">
        <v>2011307</v>
      </c>
      <c r="B133" s="164" t="s">
        <v>1581</v>
      </c>
      <c r="C133" s="173">
        <v>0</v>
      </c>
      <c r="D133" s="221">
        <v>2</v>
      </c>
      <c r="E133" s="222">
        <v>0</v>
      </c>
      <c r="O133" s="203">
        <f t="shared" si="8"/>
        <v>0</v>
      </c>
      <c r="R133" s="168">
        <f t="shared" si="6"/>
        <v>0</v>
      </c>
      <c r="S133" s="203">
        <f t="shared" si="9"/>
        <v>0</v>
      </c>
      <c r="U133" s="168">
        <f t="shared" si="7"/>
        <v>0</v>
      </c>
    </row>
    <row r="134" spans="1:21" ht="20.100000000000001" customHeight="1">
      <c r="A134" s="168">
        <v>2011308</v>
      </c>
      <c r="B134" s="164" t="s">
        <v>1582</v>
      </c>
      <c r="C134" s="173">
        <v>100</v>
      </c>
      <c r="D134" s="221">
        <v>2</v>
      </c>
      <c r="E134" s="222">
        <v>100</v>
      </c>
      <c r="O134" s="203">
        <f t="shared" si="8"/>
        <v>-100</v>
      </c>
      <c r="P134" s="168">
        <v>100</v>
      </c>
      <c r="R134" s="168">
        <f t="shared" ref="R134:R197" si="10">F134+G134+H134+I134+J134+K134+L134+M134+N134+P134+Q134</f>
        <v>100</v>
      </c>
      <c r="S134" s="203">
        <f t="shared" si="9"/>
        <v>0</v>
      </c>
      <c r="U134" s="168">
        <f t="shared" ref="U134:U197" si="11">R134+T134</f>
        <v>100</v>
      </c>
    </row>
    <row r="135" spans="1:21" ht="20.100000000000001" customHeight="1">
      <c r="A135" s="168">
        <v>2011350</v>
      </c>
      <c r="B135" s="164" t="s">
        <v>1511</v>
      </c>
      <c r="C135" s="173">
        <v>434.84</v>
      </c>
      <c r="D135" s="221">
        <v>1</v>
      </c>
      <c r="E135" s="222">
        <v>434.84</v>
      </c>
      <c r="F135" s="168">
        <v>315</v>
      </c>
      <c r="O135" s="203">
        <f t="shared" ref="O135:O198" si="12">F135+G135+H135+I135+J135+K135+L135+M135+N135-E135</f>
        <v>-119.84</v>
      </c>
      <c r="P135" s="168">
        <v>119.84</v>
      </c>
      <c r="R135" s="168">
        <f t="shared" si="10"/>
        <v>434.84</v>
      </c>
      <c r="S135" s="203">
        <f t="shared" ref="S135:S198" si="13">R135-E135</f>
        <v>0</v>
      </c>
      <c r="U135" s="168">
        <f t="shared" si="11"/>
        <v>434.84</v>
      </c>
    </row>
    <row r="136" spans="1:21" ht="20.100000000000001" hidden="1" customHeight="1">
      <c r="A136" s="168">
        <v>2011399</v>
      </c>
      <c r="B136" s="164" t="s">
        <v>1583</v>
      </c>
      <c r="C136" s="173">
        <v>0</v>
      </c>
      <c r="D136" s="221">
        <v>2</v>
      </c>
      <c r="E136" s="222">
        <v>0</v>
      </c>
      <c r="O136" s="203">
        <f t="shared" si="12"/>
        <v>0</v>
      </c>
      <c r="R136" s="168">
        <f t="shared" si="10"/>
        <v>0</v>
      </c>
      <c r="S136" s="203">
        <f t="shared" si="13"/>
        <v>0</v>
      </c>
      <c r="U136" s="168">
        <f t="shared" si="11"/>
        <v>0</v>
      </c>
    </row>
    <row r="137" spans="1:21" ht="20.100000000000001" hidden="1" customHeight="1">
      <c r="A137" s="168">
        <v>20114</v>
      </c>
      <c r="B137" s="164" t="s">
        <v>1584</v>
      </c>
      <c r="C137" s="173">
        <v>0</v>
      </c>
      <c r="D137" s="221">
        <v>0</v>
      </c>
      <c r="E137" s="222">
        <v>0</v>
      </c>
      <c r="O137" s="203">
        <f t="shared" si="12"/>
        <v>0</v>
      </c>
      <c r="R137" s="168">
        <f t="shared" si="10"/>
        <v>0</v>
      </c>
      <c r="S137" s="203">
        <f t="shared" si="13"/>
        <v>0</v>
      </c>
      <c r="U137" s="168">
        <f t="shared" si="11"/>
        <v>0</v>
      </c>
    </row>
    <row r="138" spans="1:21" ht="20.100000000000001" hidden="1" customHeight="1">
      <c r="A138" s="168">
        <v>2011401</v>
      </c>
      <c r="B138" s="164" t="s">
        <v>1502</v>
      </c>
      <c r="C138" s="173">
        <v>0</v>
      </c>
      <c r="D138" s="221">
        <v>1</v>
      </c>
      <c r="E138" s="222">
        <v>0</v>
      </c>
      <c r="O138" s="203">
        <f t="shared" si="12"/>
        <v>0</v>
      </c>
      <c r="R138" s="168">
        <f t="shared" si="10"/>
        <v>0</v>
      </c>
      <c r="S138" s="203">
        <f t="shared" si="13"/>
        <v>0</v>
      </c>
      <c r="U138" s="168">
        <f t="shared" si="11"/>
        <v>0</v>
      </c>
    </row>
    <row r="139" spans="1:21" ht="20.100000000000001" hidden="1" customHeight="1">
      <c r="A139" s="168">
        <v>2011402</v>
      </c>
      <c r="B139" s="164" t="s">
        <v>1503</v>
      </c>
      <c r="C139" s="173">
        <v>0</v>
      </c>
      <c r="D139" s="221">
        <v>2</v>
      </c>
      <c r="E139" s="222">
        <v>0</v>
      </c>
      <c r="O139" s="203">
        <f t="shared" si="12"/>
        <v>0</v>
      </c>
      <c r="R139" s="168">
        <f t="shared" si="10"/>
        <v>0</v>
      </c>
      <c r="S139" s="203">
        <f t="shared" si="13"/>
        <v>0</v>
      </c>
      <c r="U139" s="168">
        <f t="shared" si="11"/>
        <v>0</v>
      </c>
    </row>
    <row r="140" spans="1:21" ht="20.100000000000001" hidden="1" customHeight="1">
      <c r="A140" s="168">
        <v>2011403</v>
      </c>
      <c r="B140" s="164" t="s">
        <v>1504</v>
      </c>
      <c r="C140" s="173">
        <v>0</v>
      </c>
      <c r="D140" s="221">
        <v>2</v>
      </c>
      <c r="E140" s="222">
        <v>0</v>
      </c>
      <c r="O140" s="203">
        <f t="shared" si="12"/>
        <v>0</v>
      </c>
      <c r="R140" s="168">
        <f t="shared" si="10"/>
        <v>0</v>
      </c>
      <c r="S140" s="203">
        <f t="shared" si="13"/>
        <v>0</v>
      </c>
      <c r="U140" s="168">
        <f t="shared" si="11"/>
        <v>0</v>
      </c>
    </row>
    <row r="141" spans="1:21" ht="20.100000000000001" hidden="1" customHeight="1">
      <c r="A141" s="168">
        <v>2011404</v>
      </c>
      <c r="B141" s="164" t="s">
        <v>1585</v>
      </c>
      <c r="C141" s="173">
        <v>0</v>
      </c>
      <c r="D141" s="221">
        <v>2</v>
      </c>
      <c r="E141" s="222">
        <v>0</v>
      </c>
      <c r="O141" s="203">
        <f t="shared" si="12"/>
        <v>0</v>
      </c>
      <c r="R141" s="168">
        <f t="shared" si="10"/>
        <v>0</v>
      </c>
      <c r="S141" s="203">
        <f t="shared" si="13"/>
        <v>0</v>
      </c>
      <c r="U141" s="168">
        <f t="shared" si="11"/>
        <v>0</v>
      </c>
    </row>
    <row r="142" spans="1:21" ht="20.100000000000001" hidden="1" customHeight="1">
      <c r="A142" s="168">
        <v>2011405</v>
      </c>
      <c r="B142" s="164" t="s">
        <v>1586</v>
      </c>
      <c r="C142" s="173">
        <v>0</v>
      </c>
      <c r="D142" s="221">
        <v>2</v>
      </c>
      <c r="E142" s="222">
        <v>0</v>
      </c>
      <c r="O142" s="203">
        <f t="shared" si="12"/>
        <v>0</v>
      </c>
      <c r="R142" s="168">
        <f t="shared" si="10"/>
        <v>0</v>
      </c>
      <c r="S142" s="203">
        <f t="shared" si="13"/>
        <v>0</v>
      </c>
      <c r="U142" s="168">
        <f t="shared" si="11"/>
        <v>0</v>
      </c>
    </row>
    <row r="143" spans="1:21" ht="20.100000000000001" hidden="1" customHeight="1">
      <c r="A143" s="168">
        <v>2011406</v>
      </c>
      <c r="B143" s="164" t="s">
        <v>1587</v>
      </c>
      <c r="C143" s="173">
        <v>0</v>
      </c>
      <c r="D143" s="221">
        <v>2</v>
      </c>
      <c r="E143" s="222">
        <v>0</v>
      </c>
      <c r="O143" s="203">
        <f t="shared" si="12"/>
        <v>0</v>
      </c>
      <c r="R143" s="168">
        <f t="shared" si="10"/>
        <v>0</v>
      </c>
      <c r="S143" s="203">
        <f t="shared" si="13"/>
        <v>0</v>
      </c>
      <c r="U143" s="168">
        <f t="shared" si="11"/>
        <v>0</v>
      </c>
    </row>
    <row r="144" spans="1:21" ht="20.100000000000001" hidden="1" customHeight="1">
      <c r="A144" s="168">
        <v>2011408</v>
      </c>
      <c r="B144" s="164" t="s">
        <v>1588</v>
      </c>
      <c r="C144" s="173">
        <v>0</v>
      </c>
      <c r="D144" s="221">
        <v>2</v>
      </c>
      <c r="E144" s="222">
        <v>0</v>
      </c>
      <c r="O144" s="203">
        <f t="shared" si="12"/>
        <v>0</v>
      </c>
      <c r="R144" s="168">
        <f t="shared" si="10"/>
        <v>0</v>
      </c>
      <c r="S144" s="203">
        <f t="shared" si="13"/>
        <v>0</v>
      </c>
      <c r="U144" s="168">
        <f t="shared" si="11"/>
        <v>0</v>
      </c>
    </row>
    <row r="145" spans="1:21" ht="20.100000000000001" hidden="1" customHeight="1">
      <c r="A145" s="168">
        <v>2011409</v>
      </c>
      <c r="B145" s="164" t="s">
        <v>1589</v>
      </c>
      <c r="C145" s="173">
        <v>0</v>
      </c>
      <c r="D145" s="221">
        <v>2</v>
      </c>
      <c r="E145" s="222">
        <v>0</v>
      </c>
      <c r="O145" s="203">
        <f t="shared" si="12"/>
        <v>0</v>
      </c>
      <c r="R145" s="168">
        <f t="shared" si="10"/>
        <v>0</v>
      </c>
      <c r="S145" s="203">
        <f t="shared" si="13"/>
        <v>0</v>
      </c>
      <c r="U145" s="168">
        <f t="shared" si="11"/>
        <v>0</v>
      </c>
    </row>
    <row r="146" spans="1:21" ht="20.100000000000001" hidden="1" customHeight="1">
      <c r="A146" s="168">
        <v>2011410</v>
      </c>
      <c r="B146" s="164" t="s">
        <v>1590</v>
      </c>
      <c r="C146" s="173">
        <v>0</v>
      </c>
      <c r="D146" s="221">
        <v>2</v>
      </c>
      <c r="E146" s="222">
        <v>0</v>
      </c>
      <c r="O146" s="203">
        <f t="shared" si="12"/>
        <v>0</v>
      </c>
      <c r="R146" s="168">
        <f t="shared" si="10"/>
        <v>0</v>
      </c>
      <c r="S146" s="203">
        <f t="shared" si="13"/>
        <v>0</v>
      </c>
      <c r="U146" s="168">
        <f t="shared" si="11"/>
        <v>0</v>
      </c>
    </row>
    <row r="147" spans="1:21" ht="20.100000000000001" hidden="1" customHeight="1">
      <c r="A147" s="168">
        <v>2011411</v>
      </c>
      <c r="B147" s="164" t="s">
        <v>1591</v>
      </c>
      <c r="C147" s="173">
        <v>0</v>
      </c>
      <c r="D147" s="221">
        <v>2</v>
      </c>
      <c r="E147" s="222">
        <v>0</v>
      </c>
      <c r="O147" s="203">
        <f t="shared" si="12"/>
        <v>0</v>
      </c>
      <c r="R147" s="168">
        <f t="shared" si="10"/>
        <v>0</v>
      </c>
      <c r="S147" s="203">
        <f t="shared" si="13"/>
        <v>0</v>
      </c>
      <c r="U147" s="168">
        <f t="shared" si="11"/>
        <v>0</v>
      </c>
    </row>
    <row r="148" spans="1:21" ht="20.100000000000001" hidden="1" customHeight="1">
      <c r="A148" s="168">
        <v>2011450</v>
      </c>
      <c r="B148" s="164" t="s">
        <v>1511</v>
      </c>
      <c r="C148" s="173">
        <v>0</v>
      </c>
      <c r="D148" s="221">
        <v>1</v>
      </c>
      <c r="E148" s="222">
        <v>0</v>
      </c>
      <c r="O148" s="203">
        <f t="shared" si="12"/>
        <v>0</v>
      </c>
      <c r="R148" s="168">
        <f t="shared" si="10"/>
        <v>0</v>
      </c>
      <c r="S148" s="203">
        <f t="shared" si="13"/>
        <v>0</v>
      </c>
      <c r="U148" s="168">
        <f t="shared" si="11"/>
        <v>0</v>
      </c>
    </row>
    <row r="149" spans="1:21" ht="20.100000000000001" hidden="1" customHeight="1">
      <c r="A149" s="168">
        <v>2011499</v>
      </c>
      <c r="B149" s="164" t="s">
        <v>1592</v>
      </c>
      <c r="C149" s="173">
        <v>0</v>
      </c>
      <c r="D149" s="221">
        <v>2</v>
      </c>
      <c r="E149" s="222">
        <v>0</v>
      </c>
      <c r="O149" s="203">
        <f t="shared" si="12"/>
        <v>0</v>
      </c>
      <c r="R149" s="168">
        <f t="shared" si="10"/>
        <v>0</v>
      </c>
      <c r="S149" s="203">
        <f t="shared" si="13"/>
        <v>0</v>
      </c>
      <c r="U149" s="168">
        <f t="shared" si="11"/>
        <v>0</v>
      </c>
    </row>
    <row r="150" spans="1:21" ht="20.100000000000001" hidden="1" customHeight="1">
      <c r="A150" s="168">
        <v>20123</v>
      </c>
      <c r="B150" s="164" t="s">
        <v>1593</v>
      </c>
      <c r="C150" s="173">
        <v>0</v>
      </c>
      <c r="D150" s="221">
        <v>0</v>
      </c>
      <c r="E150" s="222">
        <v>0</v>
      </c>
      <c r="O150" s="203">
        <f t="shared" si="12"/>
        <v>0</v>
      </c>
      <c r="R150" s="168">
        <f t="shared" si="10"/>
        <v>0</v>
      </c>
      <c r="S150" s="203">
        <f t="shared" si="13"/>
        <v>0</v>
      </c>
      <c r="U150" s="168">
        <f t="shared" si="11"/>
        <v>0</v>
      </c>
    </row>
    <row r="151" spans="1:21" ht="20.100000000000001" hidden="1" customHeight="1">
      <c r="A151" s="168">
        <v>2012301</v>
      </c>
      <c r="B151" s="164" t="s">
        <v>1502</v>
      </c>
      <c r="C151" s="173">
        <v>0</v>
      </c>
      <c r="D151" s="221">
        <v>1</v>
      </c>
      <c r="E151" s="222">
        <v>0</v>
      </c>
      <c r="O151" s="203">
        <f t="shared" si="12"/>
        <v>0</v>
      </c>
      <c r="R151" s="168">
        <f t="shared" si="10"/>
        <v>0</v>
      </c>
      <c r="S151" s="203">
        <f t="shared" si="13"/>
        <v>0</v>
      </c>
      <c r="U151" s="168">
        <f t="shared" si="11"/>
        <v>0</v>
      </c>
    </row>
    <row r="152" spans="1:21" ht="20.100000000000001" hidden="1" customHeight="1">
      <c r="A152" s="168">
        <v>2012302</v>
      </c>
      <c r="B152" s="164" t="s">
        <v>1503</v>
      </c>
      <c r="C152" s="173">
        <v>0</v>
      </c>
      <c r="D152" s="221">
        <v>2</v>
      </c>
      <c r="E152" s="222">
        <v>0</v>
      </c>
      <c r="O152" s="203">
        <f t="shared" si="12"/>
        <v>0</v>
      </c>
      <c r="R152" s="168">
        <f t="shared" si="10"/>
        <v>0</v>
      </c>
      <c r="S152" s="203">
        <f t="shared" si="13"/>
        <v>0</v>
      </c>
      <c r="U152" s="168">
        <f t="shared" si="11"/>
        <v>0</v>
      </c>
    </row>
    <row r="153" spans="1:21" ht="20.100000000000001" hidden="1" customHeight="1">
      <c r="A153" s="168">
        <v>2012303</v>
      </c>
      <c r="B153" s="164" t="s">
        <v>1504</v>
      </c>
      <c r="C153" s="173">
        <v>0</v>
      </c>
      <c r="D153" s="221">
        <v>2</v>
      </c>
      <c r="E153" s="222">
        <v>0</v>
      </c>
      <c r="O153" s="203">
        <f t="shared" si="12"/>
        <v>0</v>
      </c>
      <c r="R153" s="168">
        <f t="shared" si="10"/>
        <v>0</v>
      </c>
      <c r="S153" s="203">
        <f t="shared" si="13"/>
        <v>0</v>
      </c>
      <c r="U153" s="168">
        <f t="shared" si="11"/>
        <v>0</v>
      </c>
    </row>
    <row r="154" spans="1:21" ht="20.100000000000001" hidden="1" customHeight="1">
      <c r="A154" s="168">
        <v>2012304</v>
      </c>
      <c r="B154" s="164" t="s">
        <v>1594</v>
      </c>
      <c r="C154" s="173">
        <v>0</v>
      </c>
      <c r="D154" s="221">
        <v>2</v>
      </c>
      <c r="E154" s="222">
        <v>0</v>
      </c>
      <c r="O154" s="203">
        <f t="shared" si="12"/>
        <v>0</v>
      </c>
      <c r="R154" s="168">
        <f t="shared" si="10"/>
        <v>0</v>
      </c>
      <c r="S154" s="203">
        <f t="shared" si="13"/>
        <v>0</v>
      </c>
      <c r="U154" s="168">
        <f t="shared" si="11"/>
        <v>0</v>
      </c>
    </row>
    <row r="155" spans="1:21" ht="20.100000000000001" hidden="1" customHeight="1">
      <c r="A155" s="168">
        <v>2012350</v>
      </c>
      <c r="B155" s="164" t="s">
        <v>1511</v>
      </c>
      <c r="C155" s="173">
        <v>0</v>
      </c>
      <c r="D155" s="221">
        <v>1</v>
      </c>
      <c r="E155" s="222">
        <v>0</v>
      </c>
      <c r="O155" s="203">
        <f t="shared" si="12"/>
        <v>0</v>
      </c>
      <c r="R155" s="168">
        <f t="shared" si="10"/>
        <v>0</v>
      </c>
      <c r="S155" s="203">
        <f t="shared" si="13"/>
        <v>0</v>
      </c>
      <c r="U155" s="168">
        <f t="shared" si="11"/>
        <v>0</v>
      </c>
    </row>
    <row r="156" spans="1:21" ht="20.100000000000001" hidden="1" customHeight="1">
      <c r="A156" s="168">
        <v>2012399</v>
      </c>
      <c r="B156" s="164" t="s">
        <v>1595</v>
      </c>
      <c r="C156" s="173">
        <v>0</v>
      </c>
      <c r="D156" s="221">
        <v>2</v>
      </c>
      <c r="E156" s="222">
        <v>0</v>
      </c>
      <c r="O156" s="203">
        <f t="shared" si="12"/>
        <v>0</v>
      </c>
      <c r="R156" s="168">
        <f t="shared" si="10"/>
        <v>0</v>
      </c>
      <c r="S156" s="203">
        <f t="shared" si="13"/>
        <v>0</v>
      </c>
      <c r="U156" s="168">
        <f t="shared" si="11"/>
        <v>0</v>
      </c>
    </row>
    <row r="157" spans="1:21" ht="20.100000000000001" hidden="1" customHeight="1">
      <c r="A157" s="168">
        <v>20125</v>
      </c>
      <c r="B157" s="164" t="s">
        <v>1596</v>
      </c>
      <c r="C157" s="173">
        <v>0</v>
      </c>
      <c r="D157" s="221">
        <v>0</v>
      </c>
      <c r="E157" s="222">
        <v>0</v>
      </c>
      <c r="O157" s="203">
        <f t="shared" si="12"/>
        <v>0</v>
      </c>
      <c r="R157" s="168">
        <f t="shared" si="10"/>
        <v>0</v>
      </c>
      <c r="S157" s="203">
        <f t="shared" si="13"/>
        <v>0</v>
      </c>
      <c r="U157" s="168">
        <f t="shared" si="11"/>
        <v>0</v>
      </c>
    </row>
    <row r="158" spans="1:21" ht="20.100000000000001" hidden="1" customHeight="1">
      <c r="A158" s="168">
        <v>2012501</v>
      </c>
      <c r="B158" s="164" t="s">
        <v>1502</v>
      </c>
      <c r="C158" s="173">
        <v>0</v>
      </c>
      <c r="D158" s="221">
        <v>1</v>
      </c>
      <c r="E158" s="222">
        <v>0</v>
      </c>
      <c r="O158" s="203">
        <f t="shared" si="12"/>
        <v>0</v>
      </c>
      <c r="R158" s="168">
        <f t="shared" si="10"/>
        <v>0</v>
      </c>
      <c r="S158" s="203">
        <f t="shared" si="13"/>
        <v>0</v>
      </c>
      <c r="U158" s="168">
        <f t="shared" si="11"/>
        <v>0</v>
      </c>
    </row>
    <row r="159" spans="1:21" ht="20.100000000000001" hidden="1" customHeight="1">
      <c r="A159" s="168">
        <v>2012502</v>
      </c>
      <c r="B159" s="164" t="s">
        <v>1503</v>
      </c>
      <c r="C159" s="173">
        <v>0</v>
      </c>
      <c r="D159" s="221">
        <v>2</v>
      </c>
      <c r="E159" s="222">
        <v>0</v>
      </c>
      <c r="O159" s="203">
        <f t="shared" si="12"/>
        <v>0</v>
      </c>
      <c r="R159" s="168">
        <f t="shared" si="10"/>
        <v>0</v>
      </c>
      <c r="S159" s="203">
        <f t="shared" si="13"/>
        <v>0</v>
      </c>
      <c r="U159" s="168">
        <f t="shared" si="11"/>
        <v>0</v>
      </c>
    </row>
    <row r="160" spans="1:21" ht="20.100000000000001" hidden="1" customHeight="1">
      <c r="A160" s="168">
        <v>2012503</v>
      </c>
      <c r="B160" s="164" t="s">
        <v>1504</v>
      </c>
      <c r="C160" s="173">
        <v>0</v>
      </c>
      <c r="D160" s="221">
        <v>2</v>
      </c>
      <c r="E160" s="222">
        <v>0</v>
      </c>
      <c r="O160" s="203">
        <f t="shared" si="12"/>
        <v>0</v>
      </c>
      <c r="R160" s="168">
        <f t="shared" si="10"/>
        <v>0</v>
      </c>
      <c r="S160" s="203">
        <f t="shared" si="13"/>
        <v>0</v>
      </c>
      <c r="U160" s="168">
        <f t="shared" si="11"/>
        <v>0</v>
      </c>
    </row>
    <row r="161" spans="1:21" ht="20.100000000000001" hidden="1" customHeight="1">
      <c r="A161" s="168">
        <v>2012504</v>
      </c>
      <c r="B161" s="164" t="s">
        <v>1597</v>
      </c>
      <c r="C161" s="173">
        <v>0</v>
      </c>
      <c r="D161" s="221">
        <v>2</v>
      </c>
      <c r="E161" s="222">
        <v>0</v>
      </c>
      <c r="O161" s="203">
        <f t="shared" si="12"/>
        <v>0</v>
      </c>
      <c r="R161" s="168">
        <f t="shared" si="10"/>
        <v>0</v>
      </c>
      <c r="S161" s="203">
        <f t="shared" si="13"/>
        <v>0</v>
      </c>
      <c r="U161" s="168">
        <f t="shared" si="11"/>
        <v>0</v>
      </c>
    </row>
    <row r="162" spans="1:21" ht="20.100000000000001" hidden="1" customHeight="1">
      <c r="A162" s="168">
        <v>2012505</v>
      </c>
      <c r="B162" s="164" t="s">
        <v>1598</v>
      </c>
      <c r="C162" s="173">
        <v>0</v>
      </c>
      <c r="D162" s="221">
        <v>2</v>
      </c>
      <c r="E162" s="222">
        <v>0</v>
      </c>
      <c r="O162" s="203">
        <f t="shared" si="12"/>
        <v>0</v>
      </c>
      <c r="R162" s="168">
        <f t="shared" si="10"/>
        <v>0</v>
      </c>
      <c r="S162" s="203">
        <f t="shared" si="13"/>
        <v>0</v>
      </c>
      <c r="U162" s="168">
        <f t="shared" si="11"/>
        <v>0</v>
      </c>
    </row>
    <row r="163" spans="1:21" ht="20.100000000000001" hidden="1" customHeight="1">
      <c r="A163" s="168">
        <v>2012550</v>
      </c>
      <c r="B163" s="164" t="s">
        <v>1511</v>
      </c>
      <c r="C163" s="173">
        <v>0</v>
      </c>
      <c r="D163" s="221">
        <v>1</v>
      </c>
      <c r="E163" s="222">
        <v>0</v>
      </c>
      <c r="O163" s="203">
        <f t="shared" si="12"/>
        <v>0</v>
      </c>
      <c r="R163" s="168">
        <f t="shared" si="10"/>
        <v>0</v>
      </c>
      <c r="S163" s="203">
        <f t="shared" si="13"/>
        <v>0</v>
      </c>
      <c r="U163" s="168">
        <f t="shared" si="11"/>
        <v>0</v>
      </c>
    </row>
    <row r="164" spans="1:21" ht="20.100000000000001" hidden="1" customHeight="1">
      <c r="A164" s="168">
        <v>2012599</v>
      </c>
      <c r="B164" s="164" t="s">
        <v>1599</v>
      </c>
      <c r="C164" s="173">
        <v>0</v>
      </c>
      <c r="D164" s="221">
        <v>2</v>
      </c>
      <c r="E164" s="222">
        <v>0</v>
      </c>
      <c r="O164" s="203">
        <f t="shared" si="12"/>
        <v>0</v>
      </c>
      <c r="R164" s="168">
        <f t="shared" si="10"/>
        <v>0</v>
      </c>
      <c r="S164" s="203">
        <f t="shared" si="13"/>
        <v>0</v>
      </c>
      <c r="U164" s="168">
        <f t="shared" si="11"/>
        <v>0</v>
      </c>
    </row>
    <row r="165" spans="1:21" ht="20.100000000000001" customHeight="1">
      <c r="A165" s="168">
        <v>20126</v>
      </c>
      <c r="B165" s="164" t="s">
        <v>1600</v>
      </c>
      <c r="C165" s="173">
        <v>367.53</v>
      </c>
      <c r="D165" s="221">
        <v>0</v>
      </c>
      <c r="E165" s="222">
        <v>367.53</v>
      </c>
      <c r="F165" s="168">
        <v>278</v>
      </c>
      <c r="O165" s="203">
        <f t="shared" si="12"/>
        <v>-89.53</v>
      </c>
      <c r="P165" s="168">
        <v>89.53</v>
      </c>
      <c r="R165" s="168">
        <f t="shared" si="10"/>
        <v>367.53</v>
      </c>
      <c r="S165" s="203">
        <f t="shared" si="13"/>
        <v>0</v>
      </c>
      <c r="U165" s="168">
        <f t="shared" si="11"/>
        <v>367.53</v>
      </c>
    </row>
    <row r="166" spans="1:21" ht="20.100000000000001" customHeight="1">
      <c r="A166" s="168">
        <v>2012601</v>
      </c>
      <c r="B166" s="164" t="s">
        <v>1502</v>
      </c>
      <c r="C166" s="173">
        <v>307.52999999999997</v>
      </c>
      <c r="D166" s="221">
        <v>1</v>
      </c>
      <c r="E166" s="222">
        <v>307.52999999999997</v>
      </c>
      <c r="F166" s="168">
        <v>278</v>
      </c>
      <c r="O166" s="203">
        <f t="shared" si="12"/>
        <v>-29.53</v>
      </c>
      <c r="P166" s="168">
        <v>29.53</v>
      </c>
      <c r="R166" s="168">
        <f t="shared" si="10"/>
        <v>307.52999999999997</v>
      </c>
      <c r="S166" s="203">
        <f t="shared" si="13"/>
        <v>0</v>
      </c>
      <c r="U166" s="168">
        <f t="shared" si="11"/>
        <v>307.52999999999997</v>
      </c>
    </row>
    <row r="167" spans="1:21" ht="20.100000000000001" hidden="1" customHeight="1">
      <c r="A167" s="168">
        <v>2012602</v>
      </c>
      <c r="B167" s="164" t="s">
        <v>1503</v>
      </c>
      <c r="C167" s="173">
        <v>0</v>
      </c>
      <c r="D167" s="221">
        <v>2</v>
      </c>
      <c r="E167" s="222">
        <v>0</v>
      </c>
      <c r="O167" s="203">
        <f t="shared" si="12"/>
        <v>0</v>
      </c>
      <c r="R167" s="168">
        <f t="shared" si="10"/>
        <v>0</v>
      </c>
      <c r="S167" s="203">
        <f t="shared" si="13"/>
        <v>0</v>
      </c>
      <c r="U167" s="168">
        <f t="shared" si="11"/>
        <v>0</v>
      </c>
    </row>
    <row r="168" spans="1:21" ht="20.100000000000001" hidden="1" customHeight="1">
      <c r="A168" s="168">
        <v>2012603</v>
      </c>
      <c r="B168" s="164" t="s">
        <v>1504</v>
      </c>
      <c r="C168" s="173">
        <v>0</v>
      </c>
      <c r="D168" s="221">
        <v>2</v>
      </c>
      <c r="E168" s="222">
        <v>0</v>
      </c>
      <c r="O168" s="203">
        <f t="shared" si="12"/>
        <v>0</v>
      </c>
      <c r="R168" s="168">
        <f t="shared" si="10"/>
        <v>0</v>
      </c>
      <c r="S168" s="203">
        <f t="shared" si="13"/>
        <v>0</v>
      </c>
      <c r="U168" s="168">
        <f t="shared" si="11"/>
        <v>0</v>
      </c>
    </row>
    <row r="169" spans="1:21" ht="20.100000000000001" customHeight="1">
      <c r="A169" s="168">
        <v>2012604</v>
      </c>
      <c r="B169" s="164" t="s">
        <v>1601</v>
      </c>
      <c r="C169" s="173">
        <v>60</v>
      </c>
      <c r="D169" s="221">
        <v>2</v>
      </c>
      <c r="E169" s="222">
        <v>60</v>
      </c>
      <c r="O169" s="203">
        <f t="shared" si="12"/>
        <v>-60</v>
      </c>
      <c r="P169" s="168">
        <v>60</v>
      </c>
      <c r="R169" s="168">
        <f t="shared" si="10"/>
        <v>60</v>
      </c>
      <c r="S169" s="203">
        <f t="shared" si="13"/>
        <v>0</v>
      </c>
      <c r="U169" s="168">
        <f t="shared" si="11"/>
        <v>60</v>
      </c>
    </row>
    <row r="170" spans="1:21" ht="20.100000000000001" hidden="1" customHeight="1">
      <c r="A170" s="168">
        <v>2012699</v>
      </c>
      <c r="B170" s="164" t="s">
        <v>1602</v>
      </c>
      <c r="C170" s="173">
        <v>0</v>
      </c>
      <c r="D170" s="221">
        <v>2</v>
      </c>
      <c r="E170" s="222">
        <v>0</v>
      </c>
      <c r="O170" s="203">
        <f t="shared" si="12"/>
        <v>0</v>
      </c>
      <c r="R170" s="168">
        <f t="shared" si="10"/>
        <v>0</v>
      </c>
      <c r="S170" s="203">
        <f t="shared" si="13"/>
        <v>0</v>
      </c>
      <c r="U170" s="168">
        <f t="shared" si="11"/>
        <v>0</v>
      </c>
    </row>
    <row r="171" spans="1:21" ht="20.100000000000001" customHeight="1">
      <c r="A171" s="168">
        <v>20128</v>
      </c>
      <c r="B171" s="164" t="s">
        <v>1603</v>
      </c>
      <c r="C171" s="173">
        <v>178.55</v>
      </c>
      <c r="D171" s="221">
        <v>0</v>
      </c>
      <c r="E171" s="222">
        <v>133.55000000000001</v>
      </c>
      <c r="F171" s="168">
        <v>69</v>
      </c>
      <c r="G171" s="204">
        <v>45</v>
      </c>
      <c r="O171" s="203">
        <f t="shared" si="12"/>
        <v>-19.55</v>
      </c>
      <c r="P171" s="168">
        <v>64.55</v>
      </c>
      <c r="R171" s="168">
        <f t="shared" si="10"/>
        <v>178.55</v>
      </c>
      <c r="S171" s="203">
        <f t="shared" si="13"/>
        <v>45</v>
      </c>
      <c r="U171" s="168">
        <f t="shared" si="11"/>
        <v>178.55</v>
      </c>
    </row>
    <row r="172" spans="1:21" ht="20.100000000000001" customHeight="1">
      <c r="A172" s="168">
        <v>2012801</v>
      </c>
      <c r="B172" s="164" t="s">
        <v>1502</v>
      </c>
      <c r="C172" s="173">
        <v>88.55</v>
      </c>
      <c r="D172" s="221">
        <v>1</v>
      </c>
      <c r="E172" s="222">
        <v>88.55</v>
      </c>
      <c r="F172" s="168">
        <v>69</v>
      </c>
      <c r="O172" s="203">
        <f t="shared" si="12"/>
        <v>-19.55</v>
      </c>
      <c r="P172" s="168">
        <v>19.55</v>
      </c>
      <c r="R172" s="168">
        <f t="shared" si="10"/>
        <v>88.55</v>
      </c>
      <c r="S172" s="203">
        <f t="shared" si="13"/>
        <v>0</v>
      </c>
      <c r="U172" s="168">
        <f t="shared" si="11"/>
        <v>88.55</v>
      </c>
    </row>
    <row r="173" spans="1:21" ht="20.100000000000001" customHeight="1">
      <c r="A173" s="168">
        <v>2012802</v>
      </c>
      <c r="B173" s="164" t="s">
        <v>1503</v>
      </c>
      <c r="C173" s="173">
        <v>45</v>
      </c>
      <c r="D173" s="221">
        <v>2</v>
      </c>
      <c r="E173" s="222">
        <v>0</v>
      </c>
      <c r="G173" s="204">
        <v>45</v>
      </c>
      <c r="O173" s="203">
        <f t="shared" si="12"/>
        <v>45</v>
      </c>
      <c r="R173" s="168">
        <f t="shared" si="10"/>
        <v>45</v>
      </c>
      <c r="S173" s="203">
        <f t="shared" si="13"/>
        <v>45</v>
      </c>
      <c r="U173" s="168">
        <f t="shared" si="11"/>
        <v>45</v>
      </c>
    </row>
    <row r="174" spans="1:21" ht="20.100000000000001" hidden="1" customHeight="1">
      <c r="A174" s="168">
        <v>2012803</v>
      </c>
      <c r="B174" s="164" t="s">
        <v>1504</v>
      </c>
      <c r="C174" s="173">
        <v>0</v>
      </c>
      <c r="D174" s="221">
        <v>2</v>
      </c>
      <c r="E174" s="222">
        <v>0</v>
      </c>
      <c r="O174" s="203">
        <f t="shared" si="12"/>
        <v>0</v>
      </c>
      <c r="R174" s="168">
        <f t="shared" si="10"/>
        <v>0</v>
      </c>
      <c r="S174" s="203">
        <f t="shared" si="13"/>
        <v>0</v>
      </c>
      <c r="U174" s="168">
        <f t="shared" si="11"/>
        <v>0</v>
      </c>
    </row>
    <row r="175" spans="1:21" ht="20.100000000000001" hidden="1" customHeight="1">
      <c r="A175" s="168">
        <v>2012804</v>
      </c>
      <c r="B175" s="164" t="s">
        <v>1516</v>
      </c>
      <c r="C175" s="173">
        <v>0</v>
      </c>
      <c r="D175" s="221">
        <v>2</v>
      </c>
      <c r="E175" s="222">
        <v>0</v>
      </c>
      <c r="O175" s="203">
        <f t="shared" si="12"/>
        <v>0</v>
      </c>
      <c r="R175" s="168">
        <f t="shared" si="10"/>
        <v>0</v>
      </c>
      <c r="S175" s="203">
        <f t="shared" si="13"/>
        <v>0</v>
      </c>
      <c r="U175" s="168">
        <f t="shared" si="11"/>
        <v>0</v>
      </c>
    </row>
    <row r="176" spans="1:21" ht="20.100000000000001" hidden="1" customHeight="1">
      <c r="A176" s="168">
        <v>2012850</v>
      </c>
      <c r="B176" s="164" t="s">
        <v>1511</v>
      </c>
      <c r="C176" s="173">
        <v>0</v>
      </c>
      <c r="D176" s="221">
        <v>1</v>
      </c>
      <c r="E176" s="222">
        <v>0</v>
      </c>
      <c r="O176" s="203">
        <f t="shared" si="12"/>
        <v>0</v>
      </c>
      <c r="R176" s="168">
        <f t="shared" si="10"/>
        <v>0</v>
      </c>
      <c r="S176" s="203">
        <f t="shared" si="13"/>
        <v>0</v>
      </c>
      <c r="U176" s="168">
        <f t="shared" si="11"/>
        <v>0</v>
      </c>
    </row>
    <row r="177" spans="1:21" ht="20.100000000000001" customHeight="1">
      <c r="A177" s="168">
        <v>2012899</v>
      </c>
      <c r="B177" s="164" t="s">
        <v>1604</v>
      </c>
      <c r="C177" s="173">
        <v>45</v>
      </c>
      <c r="D177" s="221">
        <v>2</v>
      </c>
      <c r="E177" s="222">
        <v>45</v>
      </c>
      <c r="O177" s="203">
        <f t="shared" si="12"/>
        <v>-45</v>
      </c>
      <c r="P177" s="168">
        <v>45</v>
      </c>
      <c r="R177" s="168">
        <f t="shared" si="10"/>
        <v>45</v>
      </c>
      <c r="S177" s="203">
        <f t="shared" si="13"/>
        <v>0</v>
      </c>
      <c r="U177" s="168">
        <f t="shared" si="11"/>
        <v>45</v>
      </c>
    </row>
    <row r="178" spans="1:21" ht="20.100000000000001" customHeight="1">
      <c r="A178" s="168">
        <v>20129</v>
      </c>
      <c r="B178" s="164" t="s">
        <v>1605</v>
      </c>
      <c r="C178" s="173">
        <v>2714.93</v>
      </c>
      <c r="D178" s="221">
        <v>0</v>
      </c>
      <c r="E178" s="222">
        <v>2670.45</v>
      </c>
      <c r="F178" s="168">
        <v>976</v>
      </c>
      <c r="G178" s="204">
        <v>231</v>
      </c>
      <c r="K178" s="168">
        <v>16.690000000000001</v>
      </c>
      <c r="O178" s="203">
        <f t="shared" si="12"/>
        <v>-1446.76</v>
      </c>
      <c r="P178" s="168">
        <v>1491.24</v>
      </c>
      <c r="R178" s="168">
        <f t="shared" si="10"/>
        <v>2714.93</v>
      </c>
      <c r="S178" s="203">
        <f t="shared" si="13"/>
        <v>44.480000000000501</v>
      </c>
      <c r="U178" s="168">
        <f t="shared" si="11"/>
        <v>2714.93</v>
      </c>
    </row>
    <row r="179" spans="1:21" ht="20.100000000000001" customHeight="1">
      <c r="A179" s="168">
        <v>2012901</v>
      </c>
      <c r="B179" s="164" t="s">
        <v>1502</v>
      </c>
      <c r="C179" s="173">
        <v>755</v>
      </c>
      <c r="D179" s="221">
        <v>1</v>
      </c>
      <c r="E179" s="222">
        <v>711.52</v>
      </c>
      <c r="F179" s="168">
        <v>631</v>
      </c>
      <c r="G179" s="204">
        <v>124</v>
      </c>
      <c r="O179" s="203">
        <f t="shared" si="12"/>
        <v>43.48</v>
      </c>
      <c r="R179" s="168">
        <f t="shared" si="10"/>
        <v>755</v>
      </c>
      <c r="S179" s="203">
        <f t="shared" si="13"/>
        <v>43.48</v>
      </c>
      <c r="U179" s="168">
        <f t="shared" si="11"/>
        <v>755</v>
      </c>
    </row>
    <row r="180" spans="1:21" ht="20.100000000000001" customHeight="1">
      <c r="A180" s="168">
        <v>2012902</v>
      </c>
      <c r="B180" s="164" t="s">
        <v>1503</v>
      </c>
      <c r="C180" s="173">
        <v>366</v>
      </c>
      <c r="D180" s="221">
        <v>2</v>
      </c>
      <c r="E180" s="222">
        <v>366</v>
      </c>
      <c r="O180" s="203">
        <f t="shared" si="12"/>
        <v>-366</v>
      </c>
      <c r="P180" s="168">
        <v>366</v>
      </c>
      <c r="R180" s="168">
        <f t="shared" si="10"/>
        <v>366</v>
      </c>
      <c r="S180" s="203">
        <f t="shared" si="13"/>
        <v>0</v>
      </c>
      <c r="U180" s="168">
        <f t="shared" si="11"/>
        <v>366</v>
      </c>
    </row>
    <row r="181" spans="1:21" ht="20.100000000000001" hidden="1" customHeight="1">
      <c r="A181" s="168">
        <v>2012903</v>
      </c>
      <c r="B181" s="164" t="s">
        <v>1504</v>
      </c>
      <c r="C181" s="173">
        <v>0</v>
      </c>
      <c r="D181" s="221">
        <v>2</v>
      </c>
      <c r="E181" s="222">
        <v>0</v>
      </c>
      <c r="O181" s="203">
        <f t="shared" si="12"/>
        <v>0</v>
      </c>
      <c r="R181" s="168">
        <f t="shared" si="10"/>
        <v>0</v>
      </c>
      <c r="S181" s="203">
        <f t="shared" si="13"/>
        <v>0</v>
      </c>
      <c r="U181" s="168">
        <f t="shared" si="11"/>
        <v>0</v>
      </c>
    </row>
    <row r="182" spans="1:21" ht="20.100000000000001" hidden="1" customHeight="1">
      <c r="A182" s="168">
        <v>2012906</v>
      </c>
      <c r="B182" s="164" t="s">
        <v>1606</v>
      </c>
      <c r="C182" s="173">
        <v>0</v>
      </c>
      <c r="D182" s="221">
        <v>2</v>
      </c>
      <c r="E182" s="222">
        <v>0</v>
      </c>
      <c r="O182" s="203">
        <f t="shared" si="12"/>
        <v>0</v>
      </c>
      <c r="R182" s="168">
        <f t="shared" si="10"/>
        <v>0</v>
      </c>
      <c r="S182" s="203">
        <f t="shared" si="13"/>
        <v>0</v>
      </c>
      <c r="U182" s="168">
        <f t="shared" si="11"/>
        <v>0</v>
      </c>
    </row>
    <row r="183" spans="1:21" ht="20.100000000000001" customHeight="1">
      <c r="A183" s="168">
        <v>2012950</v>
      </c>
      <c r="B183" s="164" t="s">
        <v>1511</v>
      </c>
      <c r="C183" s="173">
        <v>464.43</v>
      </c>
      <c r="D183" s="221">
        <v>1</v>
      </c>
      <c r="E183" s="222">
        <v>464.43</v>
      </c>
      <c r="F183" s="168">
        <v>344</v>
      </c>
      <c r="O183" s="203">
        <f t="shared" si="12"/>
        <v>-120.43</v>
      </c>
      <c r="P183" s="168">
        <v>120.43</v>
      </c>
      <c r="R183" s="168">
        <f t="shared" si="10"/>
        <v>464.43</v>
      </c>
      <c r="S183" s="203">
        <f t="shared" si="13"/>
        <v>0</v>
      </c>
      <c r="U183" s="168">
        <f t="shared" si="11"/>
        <v>464.43</v>
      </c>
    </row>
    <row r="184" spans="1:21" ht="20.100000000000001" customHeight="1">
      <c r="A184" s="168">
        <v>2012999</v>
      </c>
      <c r="B184" s="164" t="s">
        <v>1607</v>
      </c>
      <c r="C184" s="173">
        <v>1128.5</v>
      </c>
      <c r="D184" s="221">
        <v>2</v>
      </c>
      <c r="E184" s="222">
        <v>1128.5</v>
      </c>
      <c r="G184" s="204">
        <v>107</v>
      </c>
      <c r="K184" s="168">
        <v>16.690000000000001</v>
      </c>
      <c r="O184" s="203">
        <f t="shared" si="12"/>
        <v>-1004.81</v>
      </c>
      <c r="P184" s="168">
        <v>1004.81</v>
      </c>
      <c r="R184" s="168">
        <f t="shared" si="10"/>
        <v>1128.5</v>
      </c>
      <c r="S184" s="203">
        <f t="shared" si="13"/>
        <v>0</v>
      </c>
      <c r="U184" s="168">
        <f t="shared" si="11"/>
        <v>1128.5</v>
      </c>
    </row>
    <row r="185" spans="1:21" ht="20.100000000000001" customHeight="1">
      <c r="A185" s="168">
        <v>20131</v>
      </c>
      <c r="B185" s="164" t="s">
        <v>1608</v>
      </c>
      <c r="C185" s="173">
        <v>6719.71000000001</v>
      </c>
      <c r="D185" s="221">
        <v>0</v>
      </c>
      <c r="E185" s="222">
        <v>5926.9100000000099</v>
      </c>
      <c r="F185" s="168">
        <v>4884</v>
      </c>
      <c r="G185" s="204">
        <v>1605.8</v>
      </c>
      <c r="O185" s="203">
        <f t="shared" si="12"/>
        <v>562.88999999998998</v>
      </c>
      <c r="P185" s="168">
        <v>229.91000000001</v>
      </c>
      <c r="R185" s="168">
        <f t="shared" si="10"/>
        <v>6719.71000000001</v>
      </c>
      <c r="S185" s="203">
        <f t="shared" si="13"/>
        <v>792.8</v>
      </c>
      <c r="U185" s="168">
        <f t="shared" si="11"/>
        <v>6719.71000000001</v>
      </c>
    </row>
    <row r="186" spans="1:21" ht="20.100000000000001" customHeight="1">
      <c r="A186" s="168">
        <v>2013101</v>
      </c>
      <c r="B186" s="164" t="s">
        <v>1502</v>
      </c>
      <c r="C186" s="173">
        <v>4610.0300000000097</v>
      </c>
      <c r="D186" s="221">
        <v>1</v>
      </c>
      <c r="E186" s="222">
        <v>4610.0300000000097</v>
      </c>
      <c r="F186" s="168">
        <v>4510</v>
      </c>
      <c r="O186" s="203">
        <f t="shared" si="12"/>
        <v>-100.03000000001001</v>
      </c>
      <c r="P186" s="168">
        <v>100.03000000001001</v>
      </c>
      <c r="R186" s="168">
        <f t="shared" si="10"/>
        <v>4610.0300000000097</v>
      </c>
      <c r="S186" s="203">
        <f t="shared" si="13"/>
        <v>0</v>
      </c>
      <c r="U186" s="168">
        <f t="shared" si="11"/>
        <v>4610.0300000000097</v>
      </c>
    </row>
    <row r="187" spans="1:21" ht="20.100000000000001" customHeight="1">
      <c r="A187" s="168">
        <v>2013102</v>
      </c>
      <c r="B187" s="164" t="s">
        <v>1503</v>
      </c>
      <c r="C187" s="173">
        <v>1035.8</v>
      </c>
      <c r="D187" s="221">
        <v>2</v>
      </c>
      <c r="E187" s="222">
        <v>243</v>
      </c>
      <c r="G187" s="204">
        <v>1035.8</v>
      </c>
      <c r="O187" s="203">
        <f t="shared" si="12"/>
        <v>792.8</v>
      </c>
      <c r="R187" s="168">
        <f t="shared" si="10"/>
        <v>1035.8</v>
      </c>
      <c r="S187" s="203">
        <f t="shared" si="13"/>
        <v>792.8</v>
      </c>
      <c r="U187" s="168">
        <f t="shared" si="11"/>
        <v>1035.8</v>
      </c>
    </row>
    <row r="188" spans="1:21" ht="20.100000000000001" customHeight="1">
      <c r="A188" s="168">
        <v>2013103</v>
      </c>
      <c r="B188" s="164" t="s">
        <v>1504</v>
      </c>
      <c r="C188" s="173">
        <v>580</v>
      </c>
      <c r="D188" s="221">
        <v>2</v>
      </c>
      <c r="E188" s="222">
        <v>580</v>
      </c>
      <c r="G188" s="204">
        <v>570</v>
      </c>
      <c r="O188" s="203">
        <f t="shared" si="12"/>
        <v>-10</v>
      </c>
      <c r="P188" s="168">
        <v>10</v>
      </c>
      <c r="R188" s="168">
        <f t="shared" si="10"/>
        <v>580</v>
      </c>
      <c r="S188" s="203">
        <f t="shared" si="13"/>
        <v>0</v>
      </c>
      <c r="U188" s="168">
        <f t="shared" si="11"/>
        <v>580</v>
      </c>
    </row>
    <row r="189" spans="1:21" ht="20.100000000000001" hidden="1" customHeight="1">
      <c r="A189" s="168">
        <v>2013105</v>
      </c>
      <c r="B189" s="164" t="s">
        <v>1609</v>
      </c>
      <c r="C189" s="173">
        <v>0</v>
      </c>
      <c r="D189" s="221">
        <v>2</v>
      </c>
      <c r="E189" s="222">
        <v>0</v>
      </c>
      <c r="O189" s="203">
        <f t="shared" si="12"/>
        <v>0</v>
      </c>
      <c r="R189" s="168">
        <f t="shared" si="10"/>
        <v>0</v>
      </c>
      <c r="S189" s="203">
        <f t="shared" si="13"/>
        <v>0</v>
      </c>
      <c r="U189" s="168">
        <f t="shared" si="11"/>
        <v>0</v>
      </c>
    </row>
    <row r="190" spans="1:21" ht="20.100000000000001" customHeight="1">
      <c r="A190" s="168">
        <v>2013150</v>
      </c>
      <c r="B190" s="164" t="s">
        <v>1511</v>
      </c>
      <c r="C190" s="173">
        <v>493.88</v>
      </c>
      <c r="D190" s="221">
        <v>1</v>
      </c>
      <c r="E190" s="222">
        <v>493.88</v>
      </c>
      <c r="F190" s="168">
        <v>374</v>
      </c>
      <c r="O190" s="203">
        <f t="shared" si="12"/>
        <v>-119.88</v>
      </c>
      <c r="P190" s="168">
        <v>119.88</v>
      </c>
      <c r="R190" s="168">
        <f t="shared" si="10"/>
        <v>493.88</v>
      </c>
      <c r="S190" s="203">
        <f t="shared" si="13"/>
        <v>0</v>
      </c>
      <c r="U190" s="168">
        <f t="shared" si="11"/>
        <v>493.88</v>
      </c>
    </row>
    <row r="191" spans="1:21" ht="20.100000000000001" hidden="1" customHeight="1">
      <c r="A191" s="168">
        <v>2013199</v>
      </c>
      <c r="B191" s="164" t="s">
        <v>1610</v>
      </c>
      <c r="C191" s="173">
        <v>0</v>
      </c>
      <c r="D191" s="221">
        <v>2</v>
      </c>
      <c r="E191" s="222">
        <v>0</v>
      </c>
      <c r="O191" s="203">
        <f t="shared" si="12"/>
        <v>0</v>
      </c>
      <c r="R191" s="168">
        <f t="shared" si="10"/>
        <v>0</v>
      </c>
      <c r="S191" s="203">
        <f t="shared" si="13"/>
        <v>0</v>
      </c>
      <c r="U191" s="168">
        <f t="shared" si="11"/>
        <v>0</v>
      </c>
    </row>
    <row r="192" spans="1:21" ht="20.100000000000001" customHeight="1">
      <c r="A192" s="168">
        <v>20132</v>
      </c>
      <c r="B192" s="164" t="s">
        <v>1611</v>
      </c>
      <c r="C192" s="173">
        <v>1262.74</v>
      </c>
      <c r="D192" s="221">
        <v>0</v>
      </c>
      <c r="E192" s="222">
        <v>1262.74</v>
      </c>
      <c r="F192" s="168">
        <v>449</v>
      </c>
      <c r="G192" s="204">
        <v>612.91999999999996</v>
      </c>
      <c r="O192" s="203">
        <f t="shared" si="12"/>
        <v>-200.82</v>
      </c>
      <c r="P192" s="168">
        <v>200.82</v>
      </c>
      <c r="R192" s="168">
        <f t="shared" si="10"/>
        <v>1262.74</v>
      </c>
      <c r="S192" s="203">
        <f t="shared" si="13"/>
        <v>0</v>
      </c>
      <c r="U192" s="168">
        <f t="shared" si="11"/>
        <v>1262.74</v>
      </c>
    </row>
    <row r="193" spans="1:21" ht="20.100000000000001" customHeight="1">
      <c r="A193" s="168">
        <v>2013201</v>
      </c>
      <c r="B193" s="164" t="s">
        <v>1502</v>
      </c>
      <c r="C193" s="173">
        <v>434.33</v>
      </c>
      <c r="D193" s="221">
        <v>1</v>
      </c>
      <c r="E193" s="222">
        <v>434.33</v>
      </c>
      <c r="F193" s="168">
        <v>384</v>
      </c>
      <c r="O193" s="203">
        <f t="shared" si="12"/>
        <v>-50.33</v>
      </c>
      <c r="P193" s="168">
        <v>50.33</v>
      </c>
      <c r="R193" s="168">
        <f t="shared" si="10"/>
        <v>434.33</v>
      </c>
      <c r="S193" s="203">
        <f t="shared" si="13"/>
        <v>0</v>
      </c>
      <c r="U193" s="168">
        <f t="shared" si="11"/>
        <v>434.33</v>
      </c>
    </row>
    <row r="194" spans="1:21" ht="20.100000000000001" customHeight="1">
      <c r="A194" s="168">
        <v>2013202</v>
      </c>
      <c r="B194" s="164" t="s">
        <v>1503</v>
      </c>
      <c r="C194" s="173">
        <v>703.5</v>
      </c>
      <c r="D194" s="221">
        <v>2</v>
      </c>
      <c r="E194" s="222">
        <v>703.5</v>
      </c>
      <c r="G194" s="204">
        <v>612.91999999999996</v>
      </c>
      <c r="O194" s="203">
        <f t="shared" si="12"/>
        <v>-90.58</v>
      </c>
      <c r="P194" s="168">
        <v>90.58</v>
      </c>
      <c r="R194" s="168">
        <f t="shared" si="10"/>
        <v>703.5</v>
      </c>
      <c r="S194" s="203">
        <f t="shared" si="13"/>
        <v>0</v>
      </c>
      <c r="U194" s="168">
        <f t="shared" si="11"/>
        <v>703.5</v>
      </c>
    </row>
    <row r="195" spans="1:21" ht="20.100000000000001" hidden="1" customHeight="1">
      <c r="A195" s="168">
        <v>2013203</v>
      </c>
      <c r="B195" s="164" t="s">
        <v>1504</v>
      </c>
      <c r="C195" s="173">
        <v>0</v>
      </c>
      <c r="D195" s="221">
        <v>2</v>
      </c>
      <c r="E195" s="222">
        <v>0</v>
      </c>
      <c r="O195" s="203">
        <f t="shared" si="12"/>
        <v>0</v>
      </c>
      <c r="R195" s="168">
        <f t="shared" si="10"/>
        <v>0</v>
      </c>
      <c r="S195" s="203">
        <f t="shared" si="13"/>
        <v>0</v>
      </c>
      <c r="U195" s="168">
        <f t="shared" si="11"/>
        <v>0</v>
      </c>
    </row>
    <row r="196" spans="1:21" ht="20.100000000000001" hidden="1" customHeight="1">
      <c r="A196" s="168">
        <v>2013204</v>
      </c>
      <c r="B196" s="164" t="s">
        <v>1612</v>
      </c>
      <c r="C196" s="173">
        <v>0</v>
      </c>
      <c r="D196" s="221">
        <v>2</v>
      </c>
      <c r="E196" s="222">
        <v>0</v>
      </c>
      <c r="O196" s="203">
        <f t="shared" si="12"/>
        <v>0</v>
      </c>
      <c r="R196" s="168">
        <f t="shared" si="10"/>
        <v>0</v>
      </c>
      <c r="S196" s="203">
        <f t="shared" si="13"/>
        <v>0</v>
      </c>
      <c r="U196" s="168">
        <f t="shared" si="11"/>
        <v>0</v>
      </c>
    </row>
    <row r="197" spans="1:21" ht="20.100000000000001" customHeight="1">
      <c r="A197" s="168">
        <v>2013250</v>
      </c>
      <c r="B197" s="164" t="s">
        <v>1511</v>
      </c>
      <c r="C197" s="173">
        <v>124.91</v>
      </c>
      <c r="D197" s="221">
        <v>1</v>
      </c>
      <c r="E197" s="222">
        <v>124.91</v>
      </c>
      <c r="F197" s="168">
        <v>65</v>
      </c>
      <c r="O197" s="203">
        <f t="shared" si="12"/>
        <v>-59.91</v>
      </c>
      <c r="P197" s="168">
        <v>59.91</v>
      </c>
      <c r="R197" s="168">
        <f t="shared" si="10"/>
        <v>124.91</v>
      </c>
      <c r="S197" s="203">
        <f t="shared" si="13"/>
        <v>0</v>
      </c>
      <c r="U197" s="168">
        <f t="shared" si="11"/>
        <v>124.91</v>
      </c>
    </row>
    <row r="198" spans="1:21" ht="20.100000000000001" hidden="1" customHeight="1">
      <c r="A198" s="168">
        <v>2013299</v>
      </c>
      <c r="B198" s="164" t="s">
        <v>1613</v>
      </c>
      <c r="C198" s="173">
        <v>0</v>
      </c>
      <c r="D198" s="221">
        <v>2</v>
      </c>
      <c r="E198" s="222">
        <v>0</v>
      </c>
      <c r="O198" s="203">
        <f t="shared" si="12"/>
        <v>0</v>
      </c>
      <c r="R198" s="168">
        <f t="shared" ref="R198:R261" si="14">F198+G198+H198+I198+J198+K198+L198+M198+N198+P198+Q198</f>
        <v>0</v>
      </c>
      <c r="S198" s="203">
        <f t="shared" si="13"/>
        <v>0</v>
      </c>
      <c r="U198" s="168">
        <f t="shared" ref="U198:U261" si="15">R198+T198</f>
        <v>0</v>
      </c>
    </row>
    <row r="199" spans="1:21" ht="20.100000000000001" customHeight="1">
      <c r="A199" s="168">
        <v>20133</v>
      </c>
      <c r="B199" s="164" t="s">
        <v>1614</v>
      </c>
      <c r="C199" s="173">
        <v>2453.6799999999998</v>
      </c>
      <c r="D199" s="221">
        <v>0</v>
      </c>
      <c r="E199" s="222">
        <v>2452.6799999999998</v>
      </c>
      <c r="F199" s="168">
        <v>754</v>
      </c>
      <c r="O199" s="203">
        <f t="shared" ref="O199:O262" si="16">F199+G199+H199+I199+J199+K199+L199+M199+N199-E199</f>
        <v>-1698.68</v>
      </c>
      <c r="P199" s="168">
        <v>1699.68</v>
      </c>
      <c r="R199" s="168">
        <f t="shared" si="14"/>
        <v>2453.6799999999998</v>
      </c>
      <c r="S199" s="203">
        <f t="shared" ref="S199:S262" si="17">R199-E199</f>
        <v>1.0000000000004501</v>
      </c>
      <c r="U199" s="168">
        <f t="shared" si="15"/>
        <v>2453.6799999999998</v>
      </c>
    </row>
    <row r="200" spans="1:21" ht="20.100000000000001" customHeight="1">
      <c r="A200" s="168">
        <v>2013301</v>
      </c>
      <c r="B200" s="164" t="s">
        <v>1502</v>
      </c>
      <c r="C200" s="173">
        <v>1336.49</v>
      </c>
      <c r="D200" s="221">
        <v>1</v>
      </c>
      <c r="E200" s="222">
        <v>1336.49</v>
      </c>
      <c r="F200" s="168">
        <v>436</v>
      </c>
      <c r="O200" s="203">
        <f t="shared" si="16"/>
        <v>-900.49</v>
      </c>
      <c r="P200" s="168">
        <v>900.49</v>
      </c>
      <c r="R200" s="168">
        <f t="shared" si="14"/>
        <v>1336.49</v>
      </c>
      <c r="S200" s="203">
        <f t="shared" si="17"/>
        <v>0</v>
      </c>
      <c r="U200" s="168">
        <f t="shared" si="15"/>
        <v>1336.49</v>
      </c>
    </row>
    <row r="201" spans="1:21" ht="20.100000000000001" customHeight="1">
      <c r="A201" s="168">
        <v>2013302</v>
      </c>
      <c r="B201" s="164" t="s">
        <v>1503</v>
      </c>
      <c r="C201" s="173">
        <v>20</v>
      </c>
      <c r="D201" s="221">
        <v>2</v>
      </c>
      <c r="E201" s="222">
        <v>20</v>
      </c>
      <c r="O201" s="203">
        <f t="shared" si="16"/>
        <v>-20</v>
      </c>
      <c r="P201" s="168">
        <v>20</v>
      </c>
      <c r="R201" s="168">
        <f t="shared" si="14"/>
        <v>20</v>
      </c>
      <c r="S201" s="203">
        <f t="shared" si="17"/>
        <v>0</v>
      </c>
      <c r="U201" s="168">
        <f t="shared" si="15"/>
        <v>20</v>
      </c>
    </row>
    <row r="202" spans="1:21" ht="20.100000000000001" hidden="1" customHeight="1">
      <c r="A202" s="168">
        <v>2013303</v>
      </c>
      <c r="B202" s="164" t="s">
        <v>1504</v>
      </c>
      <c r="C202" s="173">
        <v>0</v>
      </c>
      <c r="D202" s="221">
        <v>2</v>
      </c>
      <c r="E202" s="222">
        <v>0</v>
      </c>
      <c r="O202" s="203">
        <f t="shared" si="16"/>
        <v>0</v>
      </c>
      <c r="R202" s="168">
        <f t="shared" si="14"/>
        <v>0</v>
      </c>
      <c r="S202" s="203">
        <f t="shared" si="17"/>
        <v>0</v>
      </c>
      <c r="U202" s="168">
        <f t="shared" si="15"/>
        <v>0</v>
      </c>
    </row>
    <row r="203" spans="1:21" ht="20.100000000000001" hidden="1" customHeight="1">
      <c r="A203" s="168">
        <v>2013304</v>
      </c>
      <c r="B203" s="164" t="s">
        <v>1615</v>
      </c>
      <c r="C203" s="173">
        <v>0</v>
      </c>
      <c r="D203" s="221">
        <v>2</v>
      </c>
      <c r="E203" s="222">
        <v>0</v>
      </c>
      <c r="O203" s="203">
        <f t="shared" si="16"/>
        <v>0</v>
      </c>
      <c r="R203" s="168">
        <f t="shared" si="14"/>
        <v>0</v>
      </c>
      <c r="S203" s="203">
        <f t="shared" si="17"/>
        <v>0</v>
      </c>
      <c r="U203" s="168">
        <f t="shared" si="15"/>
        <v>0</v>
      </c>
    </row>
    <row r="204" spans="1:21" ht="20.100000000000001" customHeight="1">
      <c r="A204" s="168">
        <v>2013350</v>
      </c>
      <c r="B204" s="164" t="s">
        <v>1511</v>
      </c>
      <c r="C204" s="173">
        <v>1096.19</v>
      </c>
      <c r="D204" s="221">
        <v>1</v>
      </c>
      <c r="E204" s="222">
        <v>1096.19</v>
      </c>
      <c r="F204" s="168">
        <v>317</v>
      </c>
      <c r="O204" s="203">
        <f t="shared" si="16"/>
        <v>-779.19</v>
      </c>
      <c r="P204" s="168">
        <v>779.19</v>
      </c>
      <c r="R204" s="168">
        <f t="shared" si="14"/>
        <v>1096.19</v>
      </c>
      <c r="S204" s="203">
        <f t="shared" si="17"/>
        <v>0</v>
      </c>
      <c r="U204" s="168">
        <f t="shared" si="15"/>
        <v>1096.19</v>
      </c>
    </row>
    <row r="205" spans="1:21" ht="20.100000000000001" hidden="1" customHeight="1">
      <c r="A205" s="168">
        <v>2013399</v>
      </c>
      <c r="B205" s="164" t="s">
        <v>1616</v>
      </c>
      <c r="C205" s="173">
        <v>0</v>
      </c>
      <c r="D205" s="221">
        <v>2</v>
      </c>
      <c r="E205" s="222">
        <v>0</v>
      </c>
      <c r="O205" s="203">
        <f t="shared" si="16"/>
        <v>0</v>
      </c>
      <c r="R205" s="168">
        <f t="shared" si="14"/>
        <v>0</v>
      </c>
      <c r="S205" s="203">
        <f t="shared" si="17"/>
        <v>0</v>
      </c>
      <c r="U205" s="168">
        <f t="shared" si="15"/>
        <v>0</v>
      </c>
    </row>
    <row r="206" spans="1:21" ht="20.100000000000001" customHeight="1">
      <c r="A206" s="168">
        <v>20134</v>
      </c>
      <c r="B206" s="164" t="s">
        <v>1617</v>
      </c>
      <c r="C206" s="173">
        <v>773.95</v>
      </c>
      <c r="D206" s="221">
        <v>0</v>
      </c>
      <c r="E206" s="222">
        <v>667.75</v>
      </c>
      <c r="F206" s="168">
        <v>324</v>
      </c>
      <c r="G206" s="204">
        <v>258.2</v>
      </c>
      <c r="O206" s="203">
        <f t="shared" si="16"/>
        <v>-85.55</v>
      </c>
      <c r="P206" s="168">
        <v>191.75</v>
      </c>
      <c r="R206" s="168">
        <f t="shared" si="14"/>
        <v>773.95</v>
      </c>
      <c r="S206" s="203">
        <f t="shared" si="17"/>
        <v>106.2</v>
      </c>
      <c r="U206" s="168">
        <f t="shared" si="15"/>
        <v>773.95</v>
      </c>
    </row>
    <row r="207" spans="1:21" ht="20.100000000000001" customHeight="1">
      <c r="A207" s="168">
        <v>2013401</v>
      </c>
      <c r="B207" s="164" t="s">
        <v>1502</v>
      </c>
      <c r="C207" s="173">
        <v>301.44</v>
      </c>
      <c r="D207" s="221">
        <v>1</v>
      </c>
      <c r="E207" s="222">
        <v>301.44</v>
      </c>
      <c r="F207" s="168">
        <v>271</v>
      </c>
      <c r="O207" s="203">
        <f t="shared" si="16"/>
        <v>-30.44</v>
      </c>
      <c r="P207" s="168">
        <v>30.44</v>
      </c>
      <c r="R207" s="168">
        <f t="shared" si="14"/>
        <v>301.44</v>
      </c>
      <c r="S207" s="203">
        <f t="shared" si="17"/>
        <v>0</v>
      </c>
      <c r="U207" s="168">
        <f t="shared" si="15"/>
        <v>301.44</v>
      </c>
    </row>
    <row r="208" spans="1:21" ht="20.100000000000001" customHeight="1">
      <c r="A208" s="168">
        <v>2013402</v>
      </c>
      <c r="B208" s="164" t="s">
        <v>1503</v>
      </c>
      <c r="C208" s="173">
        <v>254</v>
      </c>
      <c r="D208" s="221">
        <v>2</v>
      </c>
      <c r="E208" s="222">
        <v>254</v>
      </c>
      <c r="G208" s="204">
        <v>153</v>
      </c>
      <c r="O208" s="203">
        <f t="shared" si="16"/>
        <v>-101</v>
      </c>
      <c r="P208" s="168">
        <v>101</v>
      </c>
      <c r="R208" s="168">
        <f t="shared" si="14"/>
        <v>254</v>
      </c>
      <c r="S208" s="203">
        <f t="shared" si="17"/>
        <v>0</v>
      </c>
      <c r="U208" s="168">
        <f t="shared" si="15"/>
        <v>254</v>
      </c>
    </row>
    <row r="209" spans="1:21" ht="20.100000000000001" hidden="1" customHeight="1">
      <c r="A209" s="168">
        <v>2013403</v>
      </c>
      <c r="B209" s="164" t="s">
        <v>1504</v>
      </c>
      <c r="C209" s="173">
        <v>0</v>
      </c>
      <c r="D209" s="221">
        <v>2</v>
      </c>
      <c r="E209" s="222">
        <v>0</v>
      </c>
      <c r="O209" s="203">
        <f t="shared" si="16"/>
        <v>0</v>
      </c>
      <c r="R209" s="168">
        <f t="shared" si="14"/>
        <v>0</v>
      </c>
      <c r="S209" s="203">
        <f t="shared" si="17"/>
        <v>0</v>
      </c>
      <c r="U209" s="168">
        <f t="shared" si="15"/>
        <v>0</v>
      </c>
    </row>
    <row r="210" spans="1:21" ht="20.100000000000001" customHeight="1">
      <c r="A210" s="168">
        <v>2013404</v>
      </c>
      <c r="B210" s="164" t="s">
        <v>1618</v>
      </c>
      <c r="C210" s="173">
        <v>105.2</v>
      </c>
      <c r="D210" s="221">
        <v>2</v>
      </c>
      <c r="E210" s="222">
        <v>0</v>
      </c>
      <c r="G210" s="204">
        <v>105.2</v>
      </c>
      <c r="O210" s="203">
        <f t="shared" si="16"/>
        <v>105.2</v>
      </c>
      <c r="R210" s="168">
        <f t="shared" si="14"/>
        <v>105.2</v>
      </c>
      <c r="S210" s="203">
        <f t="shared" si="17"/>
        <v>105.2</v>
      </c>
      <c r="U210" s="168">
        <f t="shared" si="15"/>
        <v>105.2</v>
      </c>
    </row>
    <row r="211" spans="1:21" ht="20.100000000000001" hidden="1" customHeight="1">
      <c r="A211" s="168">
        <v>2013405</v>
      </c>
      <c r="B211" s="164" t="s">
        <v>1619</v>
      </c>
      <c r="C211" s="173">
        <v>0</v>
      </c>
      <c r="D211" s="221">
        <v>2</v>
      </c>
      <c r="E211" s="222">
        <v>0</v>
      </c>
      <c r="O211" s="203">
        <f t="shared" si="16"/>
        <v>0</v>
      </c>
      <c r="R211" s="168">
        <f t="shared" si="14"/>
        <v>0</v>
      </c>
      <c r="S211" s="203">
        <f t="shared" si="17"/>
        <v>0</v>
      </c>
      <c r="U211" s="168">
        <f t="shared" si="15"/>
        <v>0</v>
      </c>
    </row>
    <row r="212" spans="1:21" ht="20.100000000000001" customHeight="1">
      <c r="A212" s="168">
        <v>2013450</v>
      </c>
      <c r="B212" s="164" t="s">
        <v>1511</v>
      </c>
      <c r="C212" s="173">
        <v>112.31</v>
      </c>
      <c r="D212" s="221">
        <v>1</v>
      </c>
      <c r="E212" s="222">
        <v>112.31</v>
      </c>
      <c r="F212" s="168">
        <v>52</v>
      </c>
      <c r="O212" s="203">
        <f t="shared" si="16"/>
        <v>-60.31</v>
      </c>
      <c r="P212" s="168">
        <v>60.31</v>
      </c>
      <c r="R212" s="168">
        <f t="shared" si="14"/>
        <v>112.31</v>
      </c>
      <c r="S212" s="203">
        <f t="shared" si="17"/>
        <v>0</v>
      </c>
      <c r="U212" s="168">
        <f t="shared" si="15"/>
        <v>112.31</v>
      </c>
    </row>
    <row r="213" spans="1:21" ht="20.100000000000001" hidden="1" customHeight="1">
      <c r="A213" s="168">
        <v>2013499</v>
      </c>
      <c r="B213" s="164" t="s">
        <v>1620</v>
      </c>
      <c r="C213" s="173">
        <v>0</v>
      </c>
      <c r="D213" s="221">
        <v>2</v>
      </c>
      <c r="E213" s="222">
        <v>0</v>
      </c>
      <c r="O213" s="203">
        <f t="shared" si="16"/>
        <v>0</v>
      </c>
      <c r="R213" s="168">
        <f t="shared" si="14"/>
        <v>0</v>
      </c>
      <c r="S213" s="203">
        <f t="shared" si="17"/>
        <v>0</v>
      </c>
      <c r="U213" s="168">
        <f t="shared" si="15"/>
        <v>0</v>
      </c>
    </row>
    <row r="214" spans="1:21" ht="20.100000000000001" hidden="1" customHeight="1">
      <c r="A214" s="168">
        <v>20135</v>
      </c>
      <c r="B214" s="164" t="s">
        <v>1621</v>
      </c>
      <c r="C214" s="173">
        <v>0</v>
      </c>
      <c r="D214" s="221">
        <v>0</v>
      </c>
      <c r="E214" s="222">
        <v>0</v>
      </c>
      <c r="O214" s="203">
        <f t="shared" si="16"/>
        <v>0</v>
      </c>
      <c r="R214" s="168">
        <f t="shared" si="14"/>
        <v>0</v>
      </c>
      <c r="S214" s="203">
        <f t="shared" si="17"/>
        <v>0</v>
      </c>
      <c r="U214" s="168">
        <f t="shared" si="15"/>
        <v>0</v>
      </c>
    </row>
    <row r="215" spans="1:21" ht="20.100000000000001" hidden="1" customHeight="1">
      <c r="A215" s="168">
        <v>2013501</v>
      </c>
      <c r="B215" s="164" t="s">
        <v>1502</v>
      </c>
      <c r="C215" s="173">
        <v>0</v>
      </c>
      <c r="D215" s="221">
        <v>1</v>
      </c>
      <c r="E215" s="222">
        <v>0</v>
      </c>
      <c r="O215" s="203">
        <f t="shared" si="16"/>
        <v>0</v>
      </c>
      <c r="R215" s="168">
        <f t="shared" si="14"/>
        <v>0</v>
      </c>
      <c r="S215" s="203">
        <f t="shared" si="17"/>
        <v>0</v>
      </c>
      <c r="U215" s="168">
        <f t="shared" si="15"/>
        <v>0</v>
      </c>
    </row>
    <row r="216" spans="1:21" ht="20.100000000000001" hidden="1" customHeight="1">
      <c r="A216" s="168">
        <v>2013502</v>
      </c>
      <c r="B216" s="164" t="s">
        <v>1503</v>
      </c>
      <c r="C216" s="173">
        <v>0</v>
      </c>
      <c r="D216" s="221">
        <v>2</v>
      </c>
      <c r="E216" s="222">
        <v>0</v>
      </c>
      <c r="O216" s="203">
        <f t="shared" si="16"/>
        <v>0</v>
      </c>
      <c r="R216" s="168">
        <f t="shared" si="14"/>
        <v>0</v>
      </c>
      <c r="S216" s="203">
        <f t="shared" si="17"/>
        <v>0</v>
      </c>
      <c r="U216" s="168">
        <f t="shared" si="15"/>
        <v>0</v>
      </c>
    </row>
    <row r="217" spans="1:21" ht="20.100000000000001" hidden="1" customHeight="1">
      <c r="A217" s="168">
        <v>2013503</v>
      </c>
      <c r="B217" s="164" t="s">
        <v>1504</v>
      </c>
      <c r="C217" s="173">
        <v>0</v>
      </c>
      <c r="D217" s="221">
        <v>2</v>
      </c>
      <c r="E217" s="222">
        <v>0</v>
      </c>
      <c r="O217" s="203">
        <f t="shared" si="16"/>
        <v>0</v>
      </c>
      <c r="R217" s="168">
        <f t="shared" si="14"/>
        <v>0</v>
      </c>
      <c r="S217" s="203">
        <f t="shared" si="17"/>
        <v>0</v>
      </c>
      <c r="U217" s="168">
        <f t="shared" si="15"/>
        <v>0</v>
      </c>
    </row>
    <row r="218" spans="1:21" ht="20.100000000000001" hidden="1" customHeight="1">
      <c r="A218" s="168">
        <v>2013550</v>
      </c>
      <c r="B218" s="164" t="s">
        <v>1511</v>
      </c>
      <c r="C218" s="173">
        <v>0</v>
      </c>
      <c r="D218" s="221">
        <v>1</v>
      </c>
      <c r="E218" s="222">
        <v>0</v>
      </c>
      <c r="O218" s="203">
        <f t="shared" si="16"/>
        <v>0</v>
      </c>
      <c r="R218" s="168">
        <f t="shared" si="14"/>
        <v>0</v>
      </c>
      <c r="S218" s="203">
        <f t="shared" si="17"/>
        <v>0</v>
      </c>
      <c r="U218" s="168">
        <f t="shared" si="15"/>
        <v>0</v>
      </c>
    </row>
    <row r="219" spans="1:21" ht="20.100000000000001" hidden="1" customHeight="1">
      <c r="A219" s="168">
        <v>2013599</v>
      </c>
      <c r="B219" s="164" t="s">
        <v>1622</v>
      </c>
      <c r="C219" s="173">
        <v>0</v>
      </c>
      <c r="D219" s="221">
        <v>2</v>
      </c>
      <c r="E219" s="222">
        <v>0</v>
      </c>
      <c r="O219" s="203">
        <f t="shared" si="16"/>
        <v>0</v>
      </c>
      <c r="R219" s="168">
        <f t="shared" si="14"/>
        <v>0</v>
      </c>
      <c r="S219" s="203">
        <f t="shared" si="17"/>
        <v>0</v>
      </c>
      <c r="U219" s="168">
        <f t="shared" si="15"/>
        <v>0</v>
      </c>
    </row>
    <row r="220" spans="1:21" ht="20.100000000000001" customHeight="1">
      <c r="A220" s="168">
        <v>20136</v>
      </c>
      <c r="B220" s="164" t="s">
        <v>1623</v>
      </c>
      <c r="C220" s="173">
        <v>2173.5700000000002</v>
      </c>
      <c r="D220" s="221">
        <v>0</v>
      </c>
      <c r="E220" s="222">
        <v>2145.4899999999998</v>
      </c>
      <c r="F220" s="168">
        <v>639</v>
      </c>
      <c r="G220" s="204">
        <v>1359.08</v>
      </c>
      <c r="O220" s="203">
        <f t="shared" si="16"/>
        <v>-147.41</v>
      </c>
      <c r="P220" s="168">
        <v>175.49</v>
      </c>
      <c r="R220" s="168">
        <f t="shared" si="14"/>
        <v>2173.5700000000002</v>
      </c>
      <c r="S220" s="203">
        <f t="shared" si="17"/>
        <v>28.079999999999899</v>
      </c>
      <c r="U220" s="168">
        <f t="shared" si="15"/>
        <v>2173.5700000000002</v>
      </c>
    </row>
    <row r="221" spans="1:21" ht="20.100000000000001" customHeight="1">
      <c r="A221" s="168">
        <v>2013601</v>
      </c>
      <c r="B221" s="164" t="s">
        <v>1502</v>
      </c>
      <c r="C221" s="173">
        <v>608.39</v>
      </c>
      <c r="D221" s="221">
        <v>1</v>
      </c>
      <c r="E221" s="222">
        <v>608.39</v>
      </c>
      <c r="F221" s="168">
        <v>558</v>
      </c>
      <c r="O221" s="203">
        <f t="shared" si="16"/>
        <v>-50.39</v>
      </c>
      <c r="P221" s="168">
        <v>50.39</v>
      </c>
      <c r="R221" s="168">
        <f t="shared" si="14"/>
        <v>608.39</v>
      </c>
      <c r="S221" s="203">
        <f t="shared" si="17"/>
        <v>0</v>
      </c>
      <c r="U221" s="168">
        <f t="shared" si="15"/>
        <v>608.39</v>
      </c>
    </row>
    <row r="222" spans="1:21" ht="20.100000000000001" customHeight="1">
      <c r="A222" s="168">
        <v>2013602</v>
      </c>
      <c r="B222" s="164" t="s">
        <v>1503</v>
      </c>
      <c r="C222" s="173">
        <v>713</v>
      </c>
      <c r="D222" s="221">
        <v>2</v>
      </c>
      <c r="E222" s="222">
        <v>713</v>
      </c>
      <c r="G222" s="204">
        <v>668</v>
      </c>
      <c r="O222" s="203">
        <f t="shared" si="16"/>
        <v>-45</v>
      </c>
      <c r="P222" s="168">
        <v>45</v>
      </c>
      <c r="R222" s="168">
        <f t="shared" si="14"/>
        <v>713</v>
      </c>
      <c r="S222" s="203">
        <f t="shared" si="17"/>
        <v>0</v>
      </c>
      <c r="U222" s="168">
        <f t="shared" si="15"/>
        <v>713</v>
      </c>
    </row>
    <row r="223" spans="1:21" ht="20.100000000000001" hidden="1" customHeight="1">
      <c r="A223" s="168">
        <v>2013603</v>
      </c>
      <c r="B223" s="164" t="s">
        <v>1504</v>
      </c>
      <c r="C223" s="173">
        <v>0</v>
      </c>
      <c r="D223" s="221">
        <v>2</v>
      </c>
      <c r="E223" s="222">
        <v>0</v>
      </c>
      <c r="O223" s="203">
        <f t="shared" si="16"/>
        <v>0</v>
      </c>
      <c r="R223" s="168">
        <f t="shared" si="14"/>
        <v>0</v>
      </c>
      <c r="S223" s="203">
        <f t="shared" si="17"/>
        <v>0</v>
      </c>
      <c r="U223" s="168">
        <f t="shared" si="15"/>
        <v>0</v>
      </c>
    </row>
    <row r="224" spans="1:21" ht="20.100000000000001" customHeight="1">
      <c r="A224" s="168">
        <v>2013650</v>
      </c>
      <c r="B224" s="164" t="s">
        <v>1511</v>
      </c>
      <c r="C224" s="173">
        <v>161.1</v>
      </c>
      <c r="D224" s="221">
        <v>1</v>
      </c>
      <c r="E224" s="222">
        <v>161.1</v>
      </c>
      <c r="F224" s="168">
        <v>81</v>
      </c>
      <c r="O224" s="203">
        <f t="shared" si="16"/>
        <v>-80.099999999999994</v>
      </c>
      <c r="P224" s="168">
        <v>80.099999999999994</v>
      </c>
      <c r="R224" s="168">
        <f t="shared" si="14"/>
        <v>161.1</v>
      </c>
      <c r="S224" s="203">
        <f t="shared" si="17"/>
        <v>0</v>
      </c>
      <c r="U224" s="168">
        <f t="shared" si="15"/>
        <v>161.1</v>
      </c>
    </row>
    <row r="225" spans="1:21" ht="20.100000000000001" customHeight="1">
      <c r="A225" s="168">
        <v>2013699</v>
      </c>
      <c r="B225" s="164" t="s">
        <v>214</v>
      </c>
      <c r="C225" s="173">
        <v>691.08</v>
      </c>
      <c r="D225" s="221">
        <v>2</v>
      </c>
      <c r="E225" s="222">
        <v>663</v>
      </c>
      <c r="G225" s="204">
        <v>691.08</v>
      </c>
      <c r="O225" s="203">
        <f t="shared" si="16"/>
        <v>28.08</v>
      </c>
      <c r="R225" s="168">
        <f t="shared" si="14"/>
        <v>691.08</v>
      </c>
      <c r="S225" s="203">
        <f t="shared" si="17"/>
        <v>28.08</v>
      </c>
      <c r="U225" s="168">
        <f t="shared" si="15"/>
        <v>691.08</v>
      </c>
    </row>
    <row r="226" spans="1:21" ht="20.100000000000001" hidden="1" customHeight="1">
      <c r="A226" s="168">
        <v>20137</v>
      </c>
      <c r="B226" s="164" t="s">
        <v>1624</v>
      </c>
      <c r="C226" s="173">
        <v>0</v>
      </c>
      <c r="D226" s="221">
        <v>0</v>
      </c>
      <c r="E226" s="222">
        <v>0</v>
      </c>
      <c r="O226" s="203">
        <f t="shared" si="16"/>
        <v>0</v>
      </c>
      <c r="R226" s="168">
        <f t="shared" si="14"/>
        <v>0</v>
      </c>
      <c r="S226" s="203">
        <f t="shared" si="17"/>
        <v>0</v>
      </c>
      <c r="U226" s="168">
        <f t="shared" si="15"/>
        <v>0</v>
      </c>
    </row>
    <row r="227" spans="1:21" ht="20.100000000000001" hidden="1" customHeight="1">
      <c r="A227" s="168">
        <v>2013701</v>
      </c>
      <c r="B227" s="164" t="s">
        <v>1502</v>
      </c>
      <c r="C227" s="173">
        <v>0</v>
      </c>
      <c r="D227" s="221">
        <v>1</v>
      </c>
      <c r="E227" s="222">
        <v>0</v>
      </c>
      <c r="O227" s="203">
        <f t="shared" si="16"/>
        <v>0</v>
      </c>
      <c r="R227" s="168">
        <f t="shared" si="14"/>
        <v>0</v>
      </c>
      <c r="S227" s="203">
        <f t="shared" si="17"/>
        <v>0</v>
      </c>
      <c r="U227" s="168">
        <f t="shared" si="15"/>
        <v>0</v>
      </c>
    </row>
    <row r="228" spans="1:21" ht="20.100000000000001" hidden="1" customHeight="1">
      <c r="A228" s="168">
        <v>2013702</v>
      </c>
      <c r="B228" s="164" t="s">
        <v>1503</v>
      </c>
      <c r="C228" s="173">
        <v>0</v>
      </c>
      <c r="D228" s="221">
        <v>2</v>
      </c>
      <c r="E228" s="222">
        <v>0</v>
      </c>
      <c r="O228" s="203">
        <f t="shared" si="16"/>
        <v>0</v>
      </c>
      <c r="R228" s="168">
        <f t="shared" si="14"/>
        <v>0</v>
      </c>
      <c r="S228" s="203">
        <f t="shared" si="17"/>
        <v>0</v>
      </c>
      <c r="U228" s="168">
        <f t="shared" si="15"/>
        <v>0</v>
      </c>
    </row>
    <row r="229" spans="1:21" ht="20.100000000000001" hidden="1" customHeight="1">
      <c r="A229" s="168">
        <v>2013703</v>
      </c>
      <c r="B229" s="164" t="s">
        <v>1504</v>
      </c>
      <c r="C229" s="173">
        <v>0</v>
      </c>
      <c r="D229" s="221">
        <v>2</v>
      </c>
      <c r="E229" s="222">
        <v>0</v>
      </c>
      <c r="O229" s="203">
        <f t="shared" si="16"/>
        <v>0</v>
      </c>
      <c r="R229" s="168">
        <f t="shared" si="14"/>
        <v>0</v>
      </c>
      <c r="S229" s="203">
        <f t="shared" si="17"/>
        <v>0</v>
      </c>
      <c r="U229" s="168">
        <f t="shared" si="15"/>
        <v>0</v>
      </c>
    </row>
    <row r="230" spans="1:21" ht="20.100000000000001" hidden="1" customHeight="1">
      <c r="A230" s="168">
        <v>2013704</v>
      </c>
      <c r="B230" s="164" t="s">
        <v>1625</v>
      </c>
      <c r="C230" s="173">
        <v>0</v>
      </c>
      <c r="D230" s="221">
        <v>2</v>
      </c>
      <c r="E230" s="222">
        <v>0</v>
      </c>
      <c r="O230" s="203">
        <f t="shared" si="16"/>
        <v>0</v>
      </c>
      <c r="R230" s="168">
        <f t="shared" si="14"/>
        <v>0</v>
      </c>
      <c r="S230" s="203">
        <f t="shared" si="17"/>
        <v>0</v>
      </c>
      <c r="U230" s="168">
        <f t="shared" si="15"/>
        <v>0</v>
      </c>
    </row>
    <row r="231" spans="1:21" ht="20.100000000000001" hidden="1" customHeight="1">
      <c r="A231" s="168">
        <v>2013750</v>
      </c>
      <c r="B231" s="164" t="s">
        <v>1511</v>
      </c>
      <c r="C231" s="173">
        <v>0</v>
      </c>
      <c r="D231" s="221">
        <v>1</v>
      </c>
      <c r="E231" s="222">
        <v>0</v>
      </c>
      <c r="O231" s="203">
        <f t="shared" si="16"/>
        <v>0</v>
      </c>
      <c r="R231" s="168">
        <f t="shared" si="14"/>
        <v>0</v>
      </c>
      <c r="S231" s="203">
        <f t="shared" si="17"/>
        <v>0</v>
      </c>
      <c r="U231" s="168">
        <f t="shared" si="15"/>
        <v>0</v>
      </c>
    </row>
    <row r="232" spans="1:21" ht="20.100000000000001" hidden="1" customHeight="1">
      <c r="A232" s="168">
        <v>2013799</v>
      </c>
      <c r="B232" s="164" t="s">
        <v>1626</v>
      </c>
      <c r="C232" s="173">
        <v>0</v>
      </c>
      <c r="D232" s="221">
        <v>2</v>
      </c>
      <c r="E232" s="222">
        <v>0</v>
      </c>
      <c r="O232" s="203">
        <f t="shared" si="16"/>
        <v>0</v>
      </c>
      <c r="R232" s="168">
        <f t="shared" si="14"/>
        <v>0</v>
      </c>
      <c r="S232" s="203">
        <f t="shared" si="17"/>
        <v>0</v>
      </c>
      <c r="U232" s="168">
        <f t="shared" si="15"/>
        <v>0</v>
      </c>
    </row>
    <row r="233" spans="1:21" ht="20.100000000000001" customHeight="1">
      <c r="A233" s="168">
        <v>20138</v>
      </c>
      <c r="B233" s="164" t="s">
        <v>1627</v>
      </c>
      <c r="C233" s="173">
        <v>5875.48</v>
      </c>
      <c r="D233" s="221">
        <v>0</v>
      </c>
      <c r="E233" s="222">
        <v>4413.34</v>
      </c>
      <c r="F233" s="168">
        <v>3705</v>
      </c>
      <c r="G233" s="204">
        <v>1095</v>
      </c>
      <c r="M233" s="168">
        <v>68</v>
      </c>
      <c r="O233" s="203">
        <f t="shared" si="16"/>
        <v>454.66</v>
      </c>
      <c r="P233" s="168">
        <v>1007.48</v>
      </c>
      <c r="R233" s="168">
        <f t="shared" si="14"/>
        <v>5875.48</v>
      </c>
      <c r="S233" s="203">
        <f t="shared" si="17"/>
        <v>1462.14</v>
      </c>
      <c r="U233" s="168">
        <f t="shared" si="15"/>
        <v>5875.48</v>
      </c>
    </row>
    <row r="234" spans="1:21" ht="20.100000000000001" customHeight="1">
      <c r="A234" s="168">
        <v>2013801</v>
      </c>
      <c r="B234" s="164" t="s">
        <v>1502</v>
      </c>
      <c r="C234" s="173">
        <v>3943.48</v>
      </c>
      <c r="D234" s="221">
        <v>1</v>
      </c>
      <c r="E234" s="222">
        <v>3943.48</v>
      </c>
      <c r="F234" s="168">
        <v>3288</v>
      </c>
      <c r="O234" s="203">
        <f t="shared" si="16"/>
        <v>-655.48</v>
      </c>
      <c r="P234" s="168">
        <v>655.48</v>
      </c>
      <c r="R234" s="168">
        <f t="shared" si="14"/>
        <v>3943.48</v>
      </c>
      <c r="S234" s="203">
        <f t="shared" si="17"/>
        <v>0</v>
      </c>
      <c r="U234" s="168">
        <f t="shared" si="15"/>
        <v>3943.48</v>
      </c>
    </row>
    <row r="235" spans="1:21" ht="20.100000000000001" hidden="1" customHeight="1">
      <c r="A235" s="168">
        <v>2013802</v>
      </c>
      <c r="B235" s="164" t="s">
        <v>1503</v>
      </c>
      <c r="C235" s="173">
        <v>0</v>
      </c>
      <c r="D235" s="221">
        <v>2</v>
      </c>
      <c r="E235" s="222">
        <v>0</v>
      </c>
      <c r="O235" s="203">
        <f t="shared" si="16"/>
        <v>0</v>
      </c>
      <c r="R235" s="168">
        <f t="shared" si="14"/>
        <v>0</v>
      </c>
      <c r="S235" s="203">
        <f t="shared" si="17"/>
        <v>0</v>
      </c>
      <c r="U235" s="168">
        <f t="shared" si="15"/>
        <v>0</v>
      </c>
    </row>
    <row r="236" spans="1:21" ht="20.100000000000001" customHeight="1">
      <c r="A236" s="168">
        <v>2013803</v>
      </c>
      <c r="B236" s="164" t="s">
        <v>1504</v>
      </c>
      <c r="C236" s="173">
        <v>289</v>
      </c>
      <c r="D236" s="221">
        <v>2</v>
      </c>
      <c r="E236" s="222">
        <v>0</v>
      </c>
      <c r="F236" s="168">
        <v>289</v>
      </c>
      <c r="O236" s="203">
        <f t="shared" si="16"/>
        <v>289</v>
      </c>
      <c r="R236" s="168">
        <f t="shared" si="14"/>
        <v>289</v>
      </c>
      <c r="S236" s="203">
        <f t="shared" si="17"/>
        <v>289</v>
      </c>
      <c r="U236" s="168">
        <f t="shared" si="15"/>
        <v>289</v>
      </c>
    </row>
    <row r="237" spans="1:21" ht="20.100000000000001" customHeight="1">
      <c r="A237" s="168">
        <v>2013804</v>
      </c>
      <c r="B237" s="164" t="s">
        <v>1628</v>
      </c>
      <c r="C237" s="173">
        <v>975</v>
      </c>
      <c r="D237" s="221">
        <v>2</v>
      </c>
      <c r="E237" s="222">
        <v>0</v>
      </c>
      <c r="G237" s="204">
        <v>975</v>
      </c>
      <c r="O237" s="203">
        <f t="shared" si="16"/>
        <v>975</v>
      </c>
      <c r="R237" s="168">
        <f t="shared" si="14"/>
        <v>975</v>
      </c>
      <c r="S237" s="203">
        <f t="shared" si="17"/>
        <v>975</v>
      </c>
      <c r="U237" s="168">
        <f t="shared" si="15"/>
        <v>975</v>
      </c>
    </row>
    <row r="238" spans="1:21" ht="20.100000000000001" customHeight="1">
      <c r="A238" s="168">
        <v>2013805</v>
      </c>
      <c r="B238" s="164" t="s">
        <v>1629</v>
      </c>
      <c r="C238" s="173">
        <v>120</v>
      </c>
      <c r="D238" s="221">
        <v>2</v>
      </c>
      <c r="E238" s="222">
        <v>0</v>
      </c>
      <c r="G238" s="204">
        <v>120</v>
      </c>
      <c r="O238" s="203">
        <f t="shared" si="16"/>
        <v>120</v>
      </c>
      <c r="R238" s="168">
        <f t="shared" si="14"/>
        <v>120</v>
      </c>
      <c r="S238" s="203">
        <f t="shared" si="17"/>
        <v>120</v>
      </c>
      <c r="U238" s="168">
        <f t="shared" si="15"/>
        <v>120</v>
      </c>
    </row>
    <row r="239" spans="1:21" ht="20.100000000000001" hidden="1" customHeight="1">
      <c r="A239" s="168">
        <v>2013808</v>
      </c>
      <c r="B239" s="164" t="s">
        <v>1544</v>
      </c>
      <c r="C239" s="173">
        <v>0</v>
      </c>
      <c r="D239" s="221">
        <v>2</v>
      </c>
      <c r="E239" s="222">
        <v>0</v>
      </c>
      <c r="O239" s="203">
        <f t="shared" si="16"/>
        <v>0</v>
      </c>
      <c r="R239" s="168">
        <f t="shared" si="14"/>
        <v>0</v>
      </c>
      <c r="S239" s="203">
        <f t="shared" si="17"/>
        <v>0</v>
      </c>
      <c r="U239" s="168">
        <f t="shared" si="15"/>
        <v>0</v>
      </c>
    </row>
    <row r="240" spans="1:21" ht="20.100000000000001" hidden="1" customHeight="1">
      <c r="A240" s="168">
        <v>2013810</v>
      </c>
      <c r="B240" s="164" t="s">
        <v>1630</v>
      </c>
      <c r="C240" s="173">
        <v>0</v>
      </c>
      <c r="D240" s="221">
        <v>2</v>
      </c>
      <c r="E240" s="222">
        <v>0</v>
      </c>
      <c r="O240" s="203">
        <f t="shared" si="16"/>
        <v>0</v>
      </c>
      <c r="R240" s="168">
        <f t="shared" si="14"/>
        <v>0</v>
      </c>
      <c r="S240" s="203">
        <f t="shared" si="17"/>
        <v>0</v>
      </c>
      <c r="U240" s="168">
        <f t="shared" si="15"/>
        <v>0</v>
      </c>
    </row>
    <row r="241" spans="1:21" ht="20.100000000000001" customHeight="1">
      <c r="A241" s="168">
        <v>2013812</v>
      </c>
      <c r="B241" s="164" t="s">
        <v>1631</v>
      </c>
      <c r="C241" s="173">
        <v>31</v>
      </c>
      <c r="D241" s="221">
        <v>2</v>
      </c>
      <c r="E241" s="222">
        <v>0</v>
      </c>
      <c r="M241" s="168">
        <v>31</v>
      </c>
      <c r="O241" s="203">
        <f t="shared" si="16"/>
        <v>31</v>
      </c>
      <c r="R241" s="168">
        <f t="shared" si="14"/>
        <v>31</v>
      </c>
      <c r="S241" s="203">
        <f t="shared" si="17"/>
        <v>31</v>
      </c>
      <c r="U241" s="168">
        <f t="shared" si="15"/>
        <v>31</v>
      </c>
    </row>
    <row r="242" spans="1:21" ht="20.100000000000001" hidden="1" customHeight="1">
      <c r="A242" s="168">
        <v>2013813</v>
      </c>
      <c r="B242" s="164" t="s">
        <v>1632</v>
      </c>
      <c r="C242" s="173">
        <v>0</v>
      </c>
      <c r="D242" s="221">
        <v>2</v>
      </c>
      <c r="E242" s="222">
        <v>0</v>
      </c>
      <c r="O242" s="203">
        <f t="shared" si="16"/>
        <v>0</v>
      </c>
      <c r="R242" s="168">
        <f t="shared" si="14"/>
        <v>0</v>
      </c>
      <c r="S242" s="203">
        <f t="shared" si="17"/>
        <v>0</v>
      </c>
      <c r="U242" s="168">
        <f t="shared" si="15"/>
        <v>0</v>
      </c>
    </row>
    <row r="243" spans="1:21" ht="20.100000000000001" hidden="1" customHeight="1">
      <c r="A243" s="168">
        <v>2013814</v>
      </c>
      <c r="B243" s="164" t="s">
        <v>1633</v>
      </c>
      <c r="C243" s="173">
        <v>0</v>
      </c>
      <c r="D243" s="221">
        <v>2</v>
      </c>
      <c r="E243" s="222">
        <v>0</v>
      </c>
      <c r="O243" s="203">
        <f t="shared" si="16"/>
        <v>0</v>
      </c>
      <c r="R243" s="168">
        <f t="shared" si="14"/>
        <v>0</v>
      </c>
      <c r="S243" s="203">
        <f t="shared" si="17"/>
        <v>0</v>
      </c>
      <c r="U243" s="168">
        <f t="shared" si="15"/>
        <v>0</v>
      </c>
    </row>
    <row r="244" spans="1:21" ht="20.100000000000001" hidden="1" customHeight="1">
      <c r="A244" s="168">
        <v>2013815</v>
      </c>
      <c r="B244" s="164" t="s">
        <v>1634</v>
      </c>
      <c r="C244" s="173">
        <v>0</v>
      </c>
      <c r="D244" s="221">
        <v>2</v>
      </c>
      <c r="E244" s="222">
        <v>0</v>
      </c>
      <c r="O244" s="203">
        <f t="shared" si="16"/>
        <v>0</v>
      </c>
      <c r="R244" s="168">
        <f t="shared" si="14"/>
        <v>0</v>
      </c>
      <c r="S244" s="203">
        <f t="shared" si="17"/>
        <v>0</v>
      </c>
      <c r="U244" s="168">
        <f t="shared" si="15"/>
        <v>0</v>
      </c>
    </row>
    <row r="245" spans="1:21" ht="20.100000000000001" customHeight="1">
      <c r="A245" s="168">
        <v>2013816</v>
      </c>
      <c r="B245" s="164" t="s">
        <v>1635</v>
      </c>
      <c r="C245" s="173">
        <v>37</v>
      </c>
      <c r="D245" s="221">
        <v>2</v>
      </c>
      <c r="E245" s="222">
        <v>0</v>
      </c>
      <c r="M245" s="168">
        <v>37</v>
      </c>
      <c r="O245" s="203">
        <f t="shared" si="16"/>
        <v>37</v>
      </c>
      <c r="R245" s="168">
        <f t="shared" si="14"/>
        <v>37</v>
      </c>
      <c r="S245" s="203">
        <f t="shared" si="17"/>
        <v>37</v>
      </c>
      <c r="U245" s="168">
        <f t="shared" si="15"/>
        <v>37</v>
      </c>
    </row>
    <row r="246" spans="1:21" ht="20.100000000000001" customHeight="1">
      <c r="A246" s="168">
        <v>2013850</v>
      </c>
      <c r="B246" s="164" t="s">
        <v>1511</v>
      </c>
      <c r="C246" s="173">
        <v>128</v>
      </c>
      <c r="D246" s="221">
        <v>1</v>
      </c>
      <c r="E246" s="222">
        <v>117.86</v>
      </c>
      <c r="F246" s="168">
        <v>128</v>
      </c>
      <c r="O246" s="203">
        <f t="shared" si="16"/>
        <v>10.14</v>
      </c>
      <c r="R246" s="168">
        <f t="shared" si="14"/>
        <v>128</v>
      </c>
      <c r="S246" s="203">
        <f t="shared" si="17"/>
        <v>10.14</v>
      </c>
      <c r="U246" s="168">
        <f t="shared" si="15"/>
        <v>128</v>
      </c>
    </row>
    <row r="247" spans="1:21" ht="20.100000000000001" customHeight="1">
      <c r="A247" s="168">
        <v>2013899</v>
      </c>
      <c r="B247" s="164" t="s">
        <v>1636</v>
      </c>
      <c r="C247" s="173">
        <v>352</v>
      </c>
      <c r="D247" s="221">
        <v>2</v>
      </c>
      <c r="E247" s="222">
        <v>352</v>
      </c>
      <c r="O247" s="203">
        <f t="shared" si="16"/>
        <v>-352</v>
      </c>
      <c r="P247" s="168">
        <v>352</v>
      </c>
      <c r="R247" s="168">
        <f t="shared" si="14"/>
        <v>352</v>
      </c>
      <c r="S247" s="203">
        <f t="shared" si="17"/>
        <v>0</v>
      </c>
      <c r="U247" s="168">
        <f t="shared" si="15"/>
        <v>352</v>
      </c>
    </row>
    <row r="248" spans="1:21" ht="20.100000000000001" customHeight="1">
      <c r="A248" s="168">
        <v>20199</v>
      </c>
      <c r="B248" s="164" t="s">
        <v>1637</v>
      </c>
      <c r="C248" s="173">
        <f>6914.51+500</f>
        <v>7414.51</v>
      </c>
      <c r="D248" s="221">
        <v>0</v>
      </c>
      <c r="E248" s="222">
        <v>6881.51</v>
      </c>
      <c r="F248" s="168">
        <v>5464</v>
      </c>
      <c r="J248" s="168">
        <v>33</v>
      </c>
      <c r="O248" s="203">
        <f t="shared" si="16"/>
        <v>-1384.51</v>
      </c>
      <c r="P248" s="168">
        <v>1417.51</v>
      </c>
      <c r="R248" s="168">
        <f t="shared" si="14"/>
        <v>6914.51</v>
      </c>
      <c r="S248" s="203">
        <f t="shared" si="17"/>
        <v>33</v>
      </c>
      <c r="U248" s="168">
        <f t="shared" si="15"/>
        <v>6914.51</v>
      </c>
    </row>
    <row r="249" spans="1:21" ht="20.100000000000001" hidden="1" customHeight="1">
      <c r="A249" s="168">
        <v>2019901</v>
      </c>
      <c r="B249" s="164" t="s">
        <v>1638</v>
      </c>
      <c r="C249" s="173">
        <v>0</v>
      </c>
      <c r="D249" s="221">
        <v>2</v>
      </c>
      <c r="E249" s="222">
        <v>0</v>
      </c>
      <c r="O249" s="203">
        <f t="shared" si="16"/>
        <v>0</v>
      </c>
      <c r="R249" s="168">
        <f t="shared" si="14"/>
        <v>0</v>
      </c>
      <c r="S249" s="203">
        <f t="shared" si="17"/>
        <v>0</v>
      </c>
      <c r="U249" s="168">
        <f t="shared" si="15"/>
        <v>0</v>
      </c>
    </row>
    <row r="250" spans="1:21" ht="20.100000000000001" customHeight="1">
      <c r="A250" s="168">
        <v>2019999</v>
      </c>
      <c r="B250" s="164" t="s">
        <v>230</v>
      </c>
      <c r="C250" s="173">
        <f>6914.51+500</f>
        <v>7414.51</v>
      </c>
      <c r="D250" s="221">
        <v>2</v>
      </c>
      <c r="E250" s="222">
        <v>6881.51</v>
      </c>
      <c r="F250" s="168">
        <v>5464</v>
      </c>
      <c r="J250" s="168">
        <v>33</v>
      </c>
      <c r="O250" s="203">
        <f t="shared" si="16"/>
        <v>-1384.51</v>
      </c>
      <c r="P250" s="168">
        <v>1417.51</v>
      </c>
      <c r="R250" s="168">
        <f t="shared" si="14"/>
        <v>6914.51</v>
      </c>
      <c r="S250" s="203">
        <f t="shared" si="17"/>
        <v>33</v>
      </c>
      <c r="U250" s="168">
        <f t="shared" si="15"/>
        <v>6914.51</v>
      </c>
    </row>
    <row r="251" spans="1:21" ht="20.100000000000001" hidden="1" customHeight="1">
      <c r="A251" s="168">
        <v>202</v>
      </c>
      <c r="B251" s="164" t="s">
        <v>1639</v>
      </c>
      <c r="C251" s="173">
        <v>0</v>
      </c>
      <c r="D251" s="221">
        <v>0</v>
      </c>
      <c r="E251" s="222">
        <v>0</v>
      </c>
      <c r="O251" s="203">
        <f t="shared" si="16"/>
        <v>0</v>
      </c>
      <c r="R251" s="168">
        <f t="shared" si="14"/>
        <v>0</v>
      </c>
      <c r="S251" s="203">
        <f t="shared" si="17"/>
        <v>0</v>
      </c>
      <c r="U251" s="168">
        <f t="shared" si="15"/>
        <v>0</v>
      </c>
    </row>
    <row r="252" spans="1:21" ht="20.100000000000001" hidden="1" customHeight="1">
      <c r="A252" s="168">
        <v>20201</v>
      </c>
      <c r="B252" s="164" t="s">
        <v>1640</v>
      </c>
      <c r="C252" s="173">
        <v>0</v>
      </c>
      <c r="D252" s="221">
        <v>0</v>
      </c>
      <c r="E252" s="222">
        <v>0</v>
      </c>
      <c r="O252" s="203">
        <f t="shared" si="16"/>
        <v>0</v>
      </c>
      <c r="R252" s="168">
        <f t="shared" si="14"/>
        <v>0</v>
      </c>
      <c r="S252" s="203">
        <f t="shared" si="17"/>
        <v>0</v>
      </c>
      <c r="U252" s="168">
        <f t="shared" si="15"/>
        <v>0</v>
      </c>
    </row>
    <row r="253" spans="1:21" ht="20.100000000000001" hidden="1" customHeight="1">
      <c r="A253" s="168">
        <v>2020101</v>
      </c>
      <c r="B253" s="164" t="s">
        <v>1502</v>
      </c>
      <c r="C253" s="173">
        <v>0</v>
      </c>
      <c r="D253" s="221">
        <v>1</v>
      </c>
      <c r="E253" s="222">
        <v>0</v>
      </c>
      <c r="O253" s="203">
        <f t="shared" si="16"/>
        <v>0</v>
      </c>
      <c r="R253" s="168">
        <f t="shared" si="14"/>
        <v>0</v>
      </c>
      <c r="S253" s="203">
        <f t="shared" si="17"/>
        <v>0</v>
      </c>
      <c r="U253" s="168">
        <f t="shared" si="15"/>
        <v>0</v>
      </c>
    </row>
    <row r="254" spans="1:21" ht="20.100000000000001" hidden="1" customHeight="1">
      <c r="A254" s="168">
        <v>2020102</v>
      </c>
      <c r="B254" s="164" t="s">
        <v>1503</v>
      </c>
      <c r="C254" s="173">
        <v>0</v>
      </c>
      <c r="D254" s="221">
        <v>2</v>
      </c>
      <c r="E254" s="222">
        <v>0</v>
      </c>
      <c r="O254" s="203">
        <f t="shared" si="16"/>
        <v>0</v>
      </c>
      <c r="R254" s="168">
        <f t="shared" si="14"/>
        <v>0</v>
      </c>
      <c r="S254" s="203">
        <f t="shared" si="17"/>
        <v>0</v>
      </c>
      <c r="U254" s="168">
        <f t="shared" si="15"/>
        <v>0</v>
      </c>
    </row>
    <row r="255" spans="1:21" ht="20.100000000000001" hidden="1" customHeight="1">
      <c r="A255" s="168">
        <v>2020103</v>
      </c>
      <c r="B255" s="164" t="s">
        <v>1504</v>
      </c>
      <c r="C255" s="173">
        <v>0</v>
      </c>
      <c r="D255" s="221">
        <v>2</v>
      </c>
      <c r="E255" s="222">
        <v>0</v>
      </c>
      <c r="O255" s="203">
        <f t="shared" si="16"/>
        <v>0</v>
      </c>
      <c r="R255" s="168">
        <f t="shared" si="14"/>
        <v>0</v>
      </c>
      <c r="S255" s="203">
        <f t="shared" si="17"/>
        <v>0</v>
      </c>
      <c r="U255" s="168">
        <f t="shared" si="15"/>
        <v>0</v>
      </c>
    </row>
    <row r="256" spans="1:21" ht="20.100000000000001" hidden="1" customHeight="1">
      <c r="A256" s="168">
        <v>2020104</v>
      </c>
      <c r="B256" s="164" t="s">
        <v>1609</v>
      </c>
      <c r="C256" s="173">
        <v>0</v>
      </c>
      <c r="D256" s="221">
        <v>0</v>
      </c>
      <c r="E256" s="222">
        <v>0</v>
      </c>
      <c r="O256" s="203">
        <f t="shared" si="16"/>
        <v>0</v>
      </c>
      <c r="R256" s="168">
        <f t="shared" si="14"/>
        <v>0</v>
      </c>
      <c r="S256" s="203">
        <f t="shared" si="17"/>
        <v>0</v>
      </c>
      <c r="U256" s="168">
        <f t="shared" si="15"/>
        <v>0</v>
      </c>
    </row>
    <row r="257" spans="1:21" ht="20.100000000000001" hidden="1" customHeight="1">
      <c r="A257" s="168">
        <v>2020150</v>
      </c>
      <c r="B257" s="164" t="s">
        <v>1511</v>
      </c>
      <c r="C257" s="173">
        <v>0</v>
      </c>
      <c r="D257" s="221">
        <v>1</v>
      </c>
      <c r="E257" s="222">
        <v>0</v>
      </c>
      <c r="O257" s="203">
        <f t="shared" si="16"/>
        <v>0</v>
      </c>
      <c r="R257" s="168">
        <f t="shared" si="14"/>
        <v>0</v>
      </c>
      <c r="S257" s="203">
        <f t="shared" si="17"/>
        <v>0</v>
      </c>
      <c r="U257" s="168">
        <f t="shared" si="15"/>
        <v>0</v>
      </c>
    </row>
    <row r="258" spans="1:21" ht="20.100000000000001" hidden="1" customHeight="1">
      <c r="A258" s="168">
        <v>2020199</v>
      </c>
      <c r="B258" s="164" t="s">
        <v>1641</v>
      </c>
      <c r="C258" s="173">
        <v>0</v>
      </c>
      <c r="D258" s="221">
        <v>0</v>
      </c>
      <c r="E258" s="222">
        <v>0</v>
      </c>
      <c r="O258" s="203">
        <f t="shared" si="16"/>
        <v>0</v>
      </c>
      <c r="R258" s="168">
        <f t="shared" si="14"/>
        <v>0</v>
      </c>
      <c r="S258" s="203">
        <f t="shared" si="17"/>
        <v>0</v>
      </c>
      <c r="U258" s="168">
        <f t="shared" si="15"/>
        <v>0</v>
      </c>
    </row>
    <row r="259" spans="1:21" ht="20.100000000000001" hidden="1" customHeight="1">
      <c r="A259" s="168">
        <v>20202</v>
      </c>
      <c r="B259" s="164" t="s">
        <v>1642</v>
      </c>
      <c r="C259" s="173">
        <v>0</v>
      </c>
      <c r="D259" s="221">
        <v>0</v>
      </c>
      <c r="E259" s="222">
        <v>0</v>
      </c>
      <c r="O259" s="203">
        <f t="shared" si="16"/>
        <v>0</v>
      </c>
      <c r="R259" s="168">
        <f t="shared" si="14"/>
        <v>0</v>
      </c>
      <c r="S259" s="203">
        <f t="shared" si="17"/>
        <v>0</v>
      </c>
      <c r="U259" s="168">
        <f t="shared" si="15"/>
        <v>0</v>
      </c>
    </row>
    <row r="260" spans="1:21" ht="20.100000000000001" hidden="1" customHeight="1">
      <c r="A260" s="168">
        <v>2020201</v>
      </c>
      <c r="B260" s="164" t="s">
        <v>1643</v>
      </c>
      <c r="C260" s="173">
        <v>0</v>
      </c>
      <c r="D260" s="221">
        <v>0</v>
      </c>
      <c r="E260" s="222">
        <v>0</v>
      </c>
      <c r="O260" s="203">
        <f t="shared" si="16"/>
        <v>0</v>
      </c>
      <c r="R260" s="168">
        <f t="shared" si="14"/>
        <v>0</v>
      </c>
      <c r="S260" s="203">
        <f t="shared" si="17"/>
        <v>0</v>
      </c>
      <c r="U260" s="168">
        <f t="shared" si="15"/>
        <v>0</v>
      </c>
    </row>
    <row r="261" spans="1:21" ht="20.100000000000001" hidden="1" customHeight="1">
      <c r="A261" s="168">
        <v>2020202</v>
      </c>
      <c r="B261" s="164" t="s">
        <v>1644</v>
      </c>
      <c r="C261" s="173">
        <v>0</v>
      </c>
      <c r="D261" s="221">
        <v>0</v>
      </c>
      <c r="E261" s="222">
        <v>0</v>
      </c>
      <c r="O261" s="203">
        <f t="shared" si="16"/>
        <v>0</v>
      </c>
      <c r="R261" s="168">
        <f t="shared" si="14"/>
        <v>0</v>
      </c>
      <c r="S261" s="203">
        <f t="shared" si="17"/>
        <v>0</v>
      </c>
      <c r="U261" s="168">
        <f t="shared" si="15"/>
        <v>0</v>
      </c>
    </row>
    <row r="262" spans="1:21" ht="20.100000000000001" hidden="1" customHeight="1">
      <c r="A262" s="168">
        <v>20203</v>
      </c>
      <c r="B262" s="164" t="s">
        <v>1645</v>
      </c>
      <c r="C262" s="173">
        <v>0</v>
      </c>
      <c r="D262" s="221">
        <v>0</v>
      </c>
      <c r="E262" s="222">
        <v>0</v>
      </c>
      <c r="O262" s="203">
        <f t="shared" si="16"/>
        <v>0</v>
      </c>
      <c r="R262" s="168">
        <f t="shared" ref="R262:R325" si="18">F262+G262+H262+I262+J262+K262+L262+M262+N262+P262+Q262</f>
        <v>0</v>
      </c>
      <c r="S262" s="203">
        <f t="shared" si="17"/>
        <v>0</v>
      </c>
      <c r="U262" s="168">
        <f t="shared" ref="U262:U325" si="19">R262+T262</f>
        <v>0</v>
      </c>
    </row>
    <row r="263" spans="1:21" ht="20.100000000000001" hidden="1" customHeight="1">
      <c r="A263" s="168">
        <v>2020304</v>
      </c>
      <c r="B263" s="164" t="s">
        <v>1646</v>
      </c>
      <c r="C263" s="173">
        <v>0</v>
      </c>
      <c r="D263" s="221">
        <v>0</v>
      </c>
      <c r="E263" s="222">
        <v>0</v>
      </c>
      <c r="O263" s="203">
        <f t="shared" ref="O263:O326" si="20">F263+G263+H263+I263+J263+K263+L263+M263+N263-E263</f>
        <v>0</v>
      </c>
      <c r="R263" s="168">
        <f t="shared" si="18"/>
        <v>0</v>
      </c>
      <c r="S263" s="203">
        <f t="shared" ref="S263:S326" si="21">R263-E263</f>
        <v>0</v>
      </c>
      <c r="U263" s="168">
        <f t="shared" si="19"/>
        <v>0</v>
      </c>
    </row>
    <row r="264" spans="1:21" ht="20.100000000000001" hidden="1" customHeight="1">
      <c r="A264" s="168">
        <v>2020306</v>
      </c>
      <c r="B264" s="164" t="s">
        <v>238</v>
      </c>
      <c r="C264" s="173">
        <v>0</v>
      </c>
      <c r="D264" s="221">
        <v>0</v>
      </c>
      <c r="E264" s="222">
        <v>0</v>
      </c>
      <c r="O264" s="203">
        <f t="shared" si="20"/>
        <v>0</v>
      </c>
      <c r="R264" s="168">
        <f t="shared" si="18"/>
        <v>0</v>
      </c>
      <c r="S264" s="203">
        <f t="shared" si="21"/>
        <v>0</v>
      </c>
      <c r="U264" s="168">
        <f t="shared" si="19"/>
        <v>0</v>
      </c>
    </row>
    <row r="265" spans="1:21" ht="20.100000000000001" hidden="1" customHeight="1">
      <c r="A265" s="168">
        <v>20204</v>
      </c>
      <c r="B265" s="164" t="s">
        <v>1647</v>
      </c>
      <c r="C265" s="173">
        <v>0</v>
      </c>
      <c r="D265" s="221">
        <v>0</v>
      </c>
      <c r="E265" s="222">
        <v>0</v>
      </c>
      <c r="O265" s="203">
        <f t="shared" si="20"/>
        <v>0</v>
      </c>
      <c r="R265" s="168">
        <f t="shared" si="18"/>
        <v>0</v>
      </c>
      <c r="S265" s="203">
        <f t="shared" si="21"/>
        <v>0</v>
      </c>
      <c r="U265" s="168">
        <f t="shared" si="19"/>
        <v>0</v>
      </c>
    </row>
    <row r="266" spans="1:21" ht="20.100000000000001" hidden="1" customHeight="1">
      <c r="A266" s="168">
        <v>2020401</v>
      </c>
      <c r="B266" s="164" t="s">
        <v>1648</v>
      </c>
      <c r="C266" s="173">
        <v>0</v>
      </c>
      <c r="D266" s="221">
        <v>0</v>
      </c>
      <c r="E266" s="222">
        <v>0</v>
      </c>
      <c r="O266" s="203">
        <f t="shared" si="20"/>
        <v>0</v>
      </c>
      <c r="R266" s="168">
        <f t="shared" si="18"/>
        <v>0</v>
      </c>
      <c r="S266" s="203">
        <f t="shared" si="21"/>
        <v>0</v>
      </c>
      <c r="U266" s="168">
        <f t="shared" si="19"/>
        <v>0</v>
      </c>
    </row>
    <row r="267" spans="1:21" ht="20.100000000000001" hidden="1" customHeight="1">
      <c r="A267" s="168">
        <v>2020402</v>
      </c>
      <c r="B267" s="164" t="s">
        <v>1649</v>
      </c>
      <c r="C267" s="173">
        <v>0</v>
      </c>
      <c r="D267" s="221">
        <v>0</v>
      </c>
      <c r="E267" s="222">
        <v>0</v>
      </c>
      <c r="O267" s="203">
        <f t="shared" si="20"/>
        <v>0</v>
      </c>
      <c r="R267" s="168">
        <f t="shared" si="18"/>
        <v>0</v>
      </c>
      <c r="S267" s="203">
        <f t="shared" si="21"/>
        <v>0</v>
      </c>
      <c r="U267" s="168">
        <f t="shared" si="19"/>
        <v>0</v>
      </c>
    </row>
    <row r="268" spans="1:21" ht="20.100000000000001" hidden="1" customHeight="1">
      <c r="A268" s="168">
        <v>2020403</v>
      </c>
      <c r="B268" s="164" t="s">
        <v>1650</v>
      </c>
      <c r="C268" s="173">
        <v>0</v>
      </c>
      <c r="D268" s="221">
        <v>0</v>
      </c>
      <c r="E268" s="222">
        <v>0</v>
      </c>
      <c r="O268" s="203">
        <f t="shared" si="20"/>
        <v>0</v>
      </c>
      <c r="R268" s="168">
        <f t="shared" si="18"/>
        <v>0</v>
      </c>
      <c r="S268" s="203">
        <f t="shared" si="21"/>
        <v>0</v>
      </c>
      <c r="U268" s="168">
        <f t="shared" si="19"/>
        <v>0</v>
      </c>
    </row>
    <row r="269" spans="1:21" ht="20.100000000000001" hidden="1" customHeight="1">
      <c r="A269" s="168">
        <v>2020404</v>
      </c>
      <c r="B269" s="164" t="s">
        <v>1651</v>
      </c>
      <c r="C269" s="173">
        <v>0</v>
      </c>
      <c r="D269" s="221">
        <v>0</v>
      </c>
      <c r="E269" s="222">
        <v>0</v>
      </c>
      <c r="O269" s="203">
        <f t="shared" si="20"/>
        <v>0</v>
      </c>
      <c r="R269" s="168">
        <f t="shared" si="18"/>
        <v>0</v>
      </c>
      <c r="S269" s="203">
        <f t="shared" si="21"/>
        <v>0</v>
      </c>
      <c r="U269" s="168">
        <f t="shared" si="19"/>
        <v>0</v>
      </c>
    </row>
    <row r="270" spans="1:21" ht="20.100000000000001" hidden="1" customHeight="1">
      <c r="A270" s="168">
        <v>2020499</v>
      </c>
      <c r="B270" s="164" t="s">
        <v>1652</v>
      </c>
      <c r="C270" s="173">
        <v>0</v>
      </c>
      <c r="D270" s="221">
        <v>0</v>
      </c>
      <c r="E270" s="222">
        <v>0</v>
      </c>
      <c r="O270" s="203">
        <f t="shared" si="20"/>
        <v>0</v>
      </c>
      <c r="R270" s="168">
        <f t="shared" si="18"/>
        <v>0</v>
      </c>
      <c r="S270" s="203">
        <f t="shared" si="21"/>
        <v>0</v>
      </c>
      <c r="U270" s="168">
        <f t="shared" si="19"/>
        <v>0</v>
      </c>
    </row>
    <row r="271" spans="1:21" ht="20.100000000000001" hidden="1" customHeight="1">
      <c r="A271" s="168">
        <v>20205</v>
      </c>
      <c r="B271" s="164" t="s">
        <v>1653</v>
      </c>
      <c r="C271" s="173">
        <v>0</v>
      </c>
      <c r="D271" s="221">
        <v>0</v>
      </c>
      <c r="E271" s="222">
        <v>0</v>
      </c>
      <c r="O271" s="203">
        <f t="shared" si="20"/>
        <v>0</v>
      </c>
      <c r="R271" s="168">
        <f t="shared" si="18"/>
        <v>0</v>
      </c>
      <c r="S271" s="203">
        <f t="shared" si="21"/>
        <v>0</v>
      </c>
      <c r="U271" s="168">
        <f t="shared" si="19"/>
        <v>0</v>
      </c>
    </row>
    <row r="272" spans="1:21" ht="20.100000000000001" hidden="1" customHeight="1">
      <c r="A272" s="168">
        <v>2020503</v>
      </c>
      <c r="B272" s="164" t="s">
        <v>1654</v>
      </c>
      <c r="C272" s="173">
        <v>0</v>
      </c>
      <c r="D272" s="221">
        <v>0</v>
      </c>
      <c r="E272" s="222">
        <v>0</v>
      </c>
      <c r="O272" s="203">
        <f t="shared" si="20"/>
        <v>0</v>
      </c>
      <c r="R272" s="168">
        <f t="shared" si="18"/>
        <v>0</v>
      </c>
      <c r="S272" s="203">
        <f t="shared" si="21"/>
        <v>0</v>
      </c>
      <c r="U272" s="168">
        <f t="shared" si="19"/>
        <v>0</v>
      </c>
    </row>
    <row r="273" spans="1:21" ht="20.100000000000001" hidden="1" customHeight="1">
      <c r="A273" s="168">
        <v>2020504</v>
      </c>
      <c r="B273" s="164" t="s">
        <v>1655</v>
      </c>
      <c r="C273" s="173">
        <v>0</v>
      </c>
      <c r="D273" s="221">
        <v>0</v>
      </c>
      <c r="E273" s="222">
        <v>0</v>
      </c>
      <c r="O273" s="203">
        <f t="shared" si="20"/>
        <v>0</v>
      </c>
      <c r="R273" s="168">
        <f t="shared" si="18"/>
        <v>0</v>
      </c>
      <c r="S273" s="203">
        <f t="shared" si="21"/>
        <v>0</v>
      </c>
      <c r="U273" s="168">
        <f t="shared" si="19"/>
        <v>0</v>
      </c>
    </row>
    <row r="274" spans="1:21" ht="20.100000000000001" hidden="1" customHeight="1">
      <c r="A274" s="168">
        <v>2020505</v>
      </c>
      <c r="B274" s="164" t="s">
        <v>1656</v>
      </c>
      <c r="C274" s="173">
        <v>0</v>
      </c>
      <c r="D274" s="221">
        <v>0</v>
      </c>
      <c r="E274" s="222">
        <v>0</v>
      </c>
      <c r="O274" s="203">
        <f t="shared" si="20"/>
        <v>0</v>
      </c>
      <c r="R274" s="168">
        <f t="shared" si="18"/>
        <v>0</v>
      </c>
      <c r="S274" s="203">
        <f t="shared" si="21"/>
        <v>0</v>
      </c>
      <c r="U274" s="168">
        <f t="shared" si="19"/>
        <v>0</v>
      </c>
    </row>
    <row r="275" spans="1:21" ht="20.100000000000001" hidden="1" customHeight="1">
      <c r="A275" s="168">
        <v>2020599</v>
      </c>
      <c r="B275" s="164" t="s">
        <v>1657</v>
      </c>
      <c r="C275" s="173">
        <v>0</v>
      </c>
      <c r="D275" s="221">
        <v>0</v>
      </c>
      <c r="E275" s="222">
        <v>0</v>
      </c>
      <c r="O275" s="203">
        <f t="shared" si="20"/>
        <v>0</v>
      </c>
      <c r="R275" s="168">
        <f t="shared" si="18"/>
        <v>0</v>
      </c>
      <c r="S275" s="203">
        <f t="shared" si="21"/>
        <v>0</v>
      </c>
      <c r="U275" s="168">
        <f t="shared" si="19"/>
        <v>0</v>
      </c>
    </row>
    <row r="276" spans="1:21" ht="20.100000000000001" hidden="1" customHeight="1">
      <c r="A276" s="168">
        <v>20206</v>
      </c>
      <c r="B276" s="164" t="s">
        <v>1658</v>
      </c>
      <c r="C276" s="173">
        <v>0</v>
      </c>
      <c r="D276" s="221">
        <v>0</v>
      </c>
      <c r="E276" s="222">
        <v>0</v>
      </c>
      <c r="O276" s="203">
        <f t="shared" si="20"/>
        <v>0</v>
      </c>
      <c r="R276" s="168">
        <f t="shared" si="18"/>
        <v>0</v>
      </c>
      <c r="S276" s="203">
        <f t="shared" si="21"/>
        <v>0</v>
      </c>
      <c r="U276" s="168">
        <f t="shared" si="19"/>
        <v>0</v>
      </c>
    </row>
    <row r="277" spans="1:21" ht="20.100000000000001" hidden="1" customHeight="1">
      <c r="A277" s="168">
        <v>2020601</v>
      </c>
      <c r="B277" s="164" t="s">
        <v>251</v>
      </c>
      <c r="C277" s="173">
        <v>0</v>
      </c>
      <c r="D277" s="221">
        <v>0</v>
      </c>
      <c r="E277" s="222">
        <v>0</v>
      </c>
      <c r="O277" s="203">
        <f t="shared" si="20"/>
        <v>0</v>
      </c>
      <c r="R277" s="168">
        <f t="shared" si="18"/>
        <v>0</v>
      </c>
      <c r="S277" s="203">
        <f t="shared" si="21"/>
        <v>0</v>
      </c>
      <c r="U277" s="168">
        <f t="shared" si="19"/>
        <v>0</v>
      </c>
    </row>
    <row r="278" spans="1:21" ht="20.100000000000001" hidden="1" customHeight="1">
      <c r="A278" s="168">
        <v>20207</v>
      </c>
      <c r="B278" s="164" t="s">
        <v>1659</v>
      </c>
      <c r="C278" s="173">
        <v>0</v>
      </c>
      <c r="D278" s="221">
        <v>0</v>
      </c>
      <c r="E278" s="222">
        <v>0</v>
      </c>
      <c r="O278" s="203">
        <f t="shared" si="20"/>
        <v>0</v>
      </c>
      <c r="R278" s="168">
        <f t="shared" si="18"/>
        <v>0</v>
      </c>
      <c r="S278" s="203">
        <f t="shared" si="21"/>
        <v>0</v>
      </c>
      <c r="U278" s="168">
        <f t="shared" si="19"/>
        <v>0</v>
      </c>
    </row>
    <row r="279" spans="1:21" ht="20.100000000000001" hidden="1" customHeight="1">
      <c r="A279" s="168">
        <v>2020701</v>
      </c>
      <c r="B279" s="164" t="s">
        <v>1660</v>
      </c>
      <c r="C279" s="173">
        <v>0</v>
      </c>
      <c r="D279" s="221">
        <v>0</v>
      </c>
      <c r="E279" s="222">
        <v>0</v>
      </c>
      <c r="O279" s="203">
        <f t="shared" si="20"/>
        <v>0</v>
      </c>
      <c r="R279" s="168">
        <f t="shared" si="18"/>
        <v>0</v>
      </c>
      <c r="S279" s="203">
        <f t="shared" si="21"/>
        <v>0</v>
      </c>
      <c r="U279" s="168">
        <f t="shared" si="19"/>
        <v>0</v>
      </c>
    </row>
    <row r="280" spans="1:21" ht="20.100000000000001" hidden="1" customHeight="1">
      <c r="A280" s="168">
        <v>2020702</v>
      </c>
      <c r="B280" s="164" t="s">
        <v>1661</v>
      </c>
      <c r="C280" s="173">
        <v>0</v>
      </c>
      <c r="D280" s="221">
        <v>0</v>
      </c>
      <c r="E280" s="222">
        <v>0</v>
      </c>
      <c r="O280" s="203">
        <f t="shared" si="20"/>
        <v>0</v>
      </c>
      <c r="R280" s="168">
        <f t="shared" si="18"/>
        <v>0</v>
      </c>
      <c r="S280" s="203">
        <f t="shared" si="21"/>
        <v>0</v>
      </c>
      <c r="U280" s="168">
        <f t="shared" si="19"/>
        <v>0</v>
      </c>
    </row>
    <row r="281" spans="1:21" ht="20.100000000000001" hidden="1" customHeight="1">
      <c r="A281" s="168">
        <v>2020703</v>
      </c>
      <c r="B281" s="164" t="s">
        <v>1662</v>
      </c>
      <c r="C281" s="173">
        <v>0</v>
      </c>
      <c r="D281" s="221">
        <v>0</v>
      </c>
      <c r="E281" s="222">
        <v>0</v>
      </c>
      <c r="O281" s="203">
        <f t="shared" si="20"/>
        <v>0</v>
      </c>
      <c r="R281" s="168">
        <f t="shared" si="18"/>
        <v>0</v>
      </c>
      <c r="S281" s="203">
        <f t="shared" si="21"/>
        <v>0</v>
      </c>
      <c r="U281" s="168">
        <f t="shared" si="19"/>
        <v>0</v>
      </c>
    </row>
    <row r="282" spans="1:21" ht="20.100000000000001" hidden="1" customHeight="1">
      <c r="A282" s="168">
        <v>2020799</v>
      </c>
      <c r="B282" s="164" t="s">
        <v>964</v>
      </c>
      <c r="C282" s="173">
        <v>0</v>
      </c>
      <c r="D282" s="221">
        <v>0</v>
      </c>
      <c r="E282" s="222">
        <v>0</v>
      </c>
      <c r="O282" s="203">
        <f t="shared" si="20"/>
        <v>0</v>
      </c>
      <c r="R282" s="168">
        <f t="shared" si="18"/>
        <v>0</v>
      </c>
      <c r="S282" s="203">
        <f t="shared" si="21"/>
        <v>0</v>
      </c>
      <c r="U282" s="168">
        <f t="shared" si="19"/>
        <v>0</v>
      </c>
    </row>
    <row r="283" spans="1:21" ht="20.100000000000001" hidden="1" customHeight="1">
      <c r="A283" s="168">
        <v>20208</v>
      </c>
      <c r="B283" s="164" t="s">
        <v>1663</v>
      </c>
      <c r="C283" s="173">
        <v>0</v>
      </c>
      <c r="D283" s="221">
        <v>0</v>
      </c>
      <c r="E283" s="222">
        <v>0</v>
      </c>
      <c r="O283" s="203">
        <f t="shared" si="20"/>
        <v>0</v>
      </c>
      <c r="R283" s="168">
        <f t="shared" si="18"/>
        <v>0</v>
      </c>
      <c r="S283" s="203">
        <f t="shared" si="21"/>
        <v>0</v>
      </c>
      <c r="U283" s="168">
        <f t="shared" si="19"/>
        <v>0</v>
      </c>
    </row>
    <row r="284" spans="1:21" ht="20.100000000000001" hidden="1" customHeight="1">
      <c r="A284" s="168">
        <v>2020801</v>
      </c>
      <c r="B284" s="164" t="s">
        <v>1502</v>
      </c>
      <c r="C284" s="173">
        <v>0</v>
      </c>
      <c r="D284" s="221">
        <v>1</v>
      </c>
      <c r="E284" s="222">
        <v>0</v>
      </c>
      <c r="O284" s="203">
        <f t="shared" si="20"/>
        <v>0</v>
      </c>
      <c r="R284" s="168">
        <f t="shared" si="18"/>
        <v>0</v>
      </c>
      <c r="S284" s="203">
        <f t="shared" si="21"/>
        <v>0</v>
      </c>
      <c r="U284" s="168">
        <f t="shared" si="19"/>
        <v>0</v>
      </c>
    </row>
    <row r="285" spans="1:21" ht="20.100000000000001" hidden="1" customHeight="1">
      <c r="A285" s="168">
        <v>2020802</v>
      </c>
      <c r="B285" s="164" t="s">
        <v>1503</v>
      </c>
      <c r="C285" s="173">
        <v>0</v>
      </c>
      <c r="D285" s="221">
        <v>2</v>
      </c>
      <c r="E285" s="222">
        <v>0</v>
      </c>
      <c r="O285" s="203">
        <f t="shared" si="20"/>
        <v>0</v>
      </c>
      <c r="R285" s="168">
        <f t="shared" si="18"/>
        <v>0</v>
      </c>
      <c r="S285" s="203">
        <f t="shared" si="21"/>
        <v>0</v>
      </c>
      <c r="U285" s="168">
        <f t="shared" si="19"/>
        <v>0</v>
      </c>
    </row>
    <row r="286" spans="1:21" ht="20.100000000000001" hidden="1" customHeight="1">
      <c r="A286" s="168">
        <v>2020803</v>
      </c>
      <c r="B286" s="164" t="s">
        <v>1504</v>
      </c>
      <c r="C286" s="173">
        <v>0</v>
      </c>
      <c r="D286" s="221">
        <v>2</v>
      </c>
      <c r="E286" s="222">
        <v>0</v>
      </c>
      <c r="O286" s="203">
        <f t="shared" si="20"/>
        <v>0</v>
      </c>
      <c r="R286" s="168">
        <f t="shared" si="18"/>
        <v>0</v>
      </c>
      <c r="S286" s="203">
        <f t="shared" si="21"/>
        <v>0</v>
      </c>
      <c r="U286" s="168">
        <f t="shared" si="19"/>
        <v>0</v>
      </c>
    </row>
    <row r="287" spans="1:21" ht="20.100000000000001" hidden="1" customHeight="1">
      <c r="A287" s="168">
        <v>2020850</v>
      </c>
      <c r="B287" s="164" t="s">
        <v>1511</v>
      </c>
      <c r="C287" s="173">
        <v>0</v>
      </c>
      <c r="D287" s="221">
        <v>1</v>
      </c>
      <c r="E287" s="222">
        <v>0</v>
      </c>
      <c r="O287" s="203">
        <f t="shared" si="20"/>
        <v>0</v>
      </c>
      <c r="R287" s="168">
        <f t="shared" si="18"/>
        <v>0</v>
      </c>
      <c r="S287" s="203">
        <f t="shared" si="21"/>
        <v>0</v>
      </c>
      <c r="U287" s="168">
        <f t="shared" si="19"/>
        <v>0</v>
      </c>
    </row>
    <row r="288" spans="1:21" ht="20.100000000000001" hidden="1" customHeight="1">
      <c r="A288" s="168">
        <v>2020899</v>
      </c>
      <c r="B288" s="164" t="s">
        <v>1664</v>
      </c>
      <c r="C288" s="173">
        <v>0</v>
      </c>
      <c r="D288" s="221">
        <v>0</v>
      </c>
      <c r="E288" s="222">
        <v>0</v>
      </c>
      <c r="O288" s="203">
        <f t="shared" si="20"/>
        <v>0</v>
      </c>
      <c r="R288" s="168">
        <f t="shared" si="18"/>
        <v>0</v>
      </c>
      <c r="S288" s="203">
        <f t="shared" si="21"/>
        <v>0</v>
      </c>
      <c r="U288" s="168">
        <f t="shared" si="19"/>
        <v>0</v>
      </c>
    </row>
    <row r="289" spans="1:21" ht="20.100000000000001" hidden="1" customHeight="1">
      <c r="A289" s="168">
        <v>20299</v>
      </c>
      <c r="B289" s="164" t="s">
        <v>1665</v>
      </c>
      <c r="C289" s="173">
        <v>0</v>
      </c>
      <c r="D289" s="221">
        <v>0</v>
      </c>
      <c r="E289" s="222">
        <v>0</v>
      </c>
      <c r="O289" s="203">
        <f t="shared" si="20"/>
        <v>0</v>
      </c>
      <c r="R289" s="168">
        <f t="shared" si="18"/>
        <v>0</v>
      </c>
      <c r="S289" s="203">
        <f t="shared" si="21"/>
        <v>0</v>
      </c>
      <c r="U289" s="168">
        <f t="shared" si="19"/>
        <v>0</v>
      </c>
    </row>
    <row r="290" spans="1:21" ht="20.100000000000001" hidden="1" customHeight="1">
      <c r="A290" s="168">
        <v>2029901</v>
      </c>
      <c r="B290" s="164" t="s">
        <v>260</v>
      </c>
      <c r="C290" s="173">
        <v>0</v>
      </c>
      <c r="D290" s="221">
        <v>0</v>
      </c>
      <c r="E290" s="222">
        <v>0</v>
      </c>
      <c r="O290" s="203">
        <f t="shared" si="20"/>
        <v>0</v>
      </c>
      <c r="R290" s="168">
        <f t="shared" si="18"/>
        <v>0</v>
      </c>
      <c r="S290" s="203">
        <f t="shared" si="21"/>
        <v>0</v>
      </c>
      <c r="U290" s="168">
        <f t="shared" si="19"/>
        <v>0</v>
      </c>
    </row>
    <row r="291" spans="1:21" ht="20.100000000000001" customHeight="1">
      <c r="A291" s="168">
        <v>203</v>
      </c>
      <c r="B291" s="164" t="s">
        <v>1666</v>
      </c>
      <c r="C291" s="173">
        <v>218.11</v>
      </c>
      <c r="D291" s="221">
        <v>0</v>
      </c>
      <c r="E291" s="222">
        <v>218.11</v>
      </c>
      <c r="F291" s="168">
        <v>118</v>
      </c>
      <c r="O291" s="203">
        <f t="shared" si="20"/>
        <v>-100.11</v>
      </c>
      <c r="Q291" s="168">
        <v>100.11</v>
      </c>
      <c r="R291" s="168">
        <f t="shared" si="18"/>
        <v>218.11</v>
      </c>
      <c r="S291" s="203">
        <f t="shared" si="21"/>
        <v>0</v>
      </c>
      <c r="U291" s="168">
        <f t="shared" si="19"/>
        <v>218.11</v>
      </c>
    </row>
    <row r="292" spans="1:21" ht="20.100000000000001" hidden="1" customHeight="1">
      <c r="A292" s="168">
        <v>20301</v>
      </c>
      <c r="B292" s="164" t="s">
        <v>1667</v>
      </c>
      <c r="C292" s="173">
        <v>0</v>
      </c>
      <c r="D292" s="221">
        <v>0</v>
      </c>
      <c r="E292" s="222">
        <v>0</v>
      </c>
      <c r="O292" s="203">
        <f t="shared" si="20"/>
        <v>0</v>
      </c>
      <c r="R292" s="168">
        <f t="shared" si="18"/>
        <v>0</v>
      </c>
      <c r="S292" s="203">
        <f t="shared" si="21"/>
        <v>0</v>
      </c>
      <c r="U292" s="168">
        <f t="shared" si="19"/>
        <v>0</v>
      </c>
    </row>
    <row r="293" spans="1:21" ht="20.100000000000001" hidden="1" customHeight="1">
      <c r="A293" s="168">
        <v>2030101</v>
      </c>
      <c r="B293" s="164" t="s">
        <v>262</v>
      </c>
      <c r="C293" s="173">
        <v>0</v>
      </c>
      <c r="D293" s="221">
        <v>0</v>
      </c>
      <c r="E293" s="222">
        <v>0</v>
      </c>
      <c r="O293" s="203">
        <f t="shared" si="20"/>
        <v>0</v>
      </c>
      <c r="R293" s="168">
        <f t="shared" si="18"/>
        <v>0</v>
      </c>
      <c r="S293" s="203">
        <f t="shared" si="21"/>
        <v>0</v>
      </c>
      <c r="U293" s="168">
        <f t="shared" si="19"/>
        <v>0</v>
      </c>
    </row>
    <row r="294" spans="1:21" ht="20.100000000000001" hidden="1" customHeight="1">
      <c r="A294" s="168">
        <v>20304</v>
      </c>
      <c r="B294" s="164" t="s">
        <v>1668</v>
      </c>
      <c r="C294" s="173">
        <v>0</v>
      </c>
      <c r="D294" s="221">
        <v>0</v>
      </c>
      <c r="E294" s="222">
        <v>0</v>
      </c>
      <c r="O294" s="203">
        <f t="shared" si="20"/>
        <v>0</v>
      </c>
      <c r="R294" s="168">
        <f t="shared" si="18"/>
        <v>0</v>
      </c>
      <c r="S294" s="203">
        <f t="shared" si="21"/>
        <v>0</v>
      </c>
      <c r="U294" s="168">
        <f t="shared" si="19"/>
        <v>0</v>
      </c>
    </row>
    <row r="295" spans="1:21" ht="20.100000000000001" hidden="1" customHeight="1">
      <c r="A295" s="168">
        <v>2030401</v>
      </c>
      <c r="B295" s="164" t="s">
        <v>264</v>
      </c>
      <c r="C295" s="173">
        <v>0</v>
      </c>
      <c r="D295" s="221">
        <v>0</v>
      </c>
      <c r="E295" s="222">
        <v>0</v>
      </c>
      <c r="O295" s="203">
        <f t="shared" si="20"/>
        <v>0</v>
      </c>
      <c r="R295" s="168">
        <f t="shared" si="18"/>
        <v>0</v>
      </c>
      <c r="S295" s="203">
        <f t="shared" si="21"/>
        <v>0</v>
      </c>
      <c r="U295" s="168">
        <f t="shared" si="19"/>
        <v>0</v>
      </c>
    </row>
    <row r="296" spans="1:21" ht="20.100000000000001" hidden="1" customHeight="1">
      <c r="A296" s="168">
        <v>20305</v>
      </c>
      <c r="B296" s="164" t="s">
        <v>1669</v>
      </c>
      <c r="C296" s="173">
        <v>0</v>
      </c>
      <c r="D296" s="221">
        <v>0</v>
      </c>
      <c r="E296" s="222">
        <v>0</v>
      </c>
      <c r="O296" s="203">
        <f t="shared" si="20"/>
        <v>0</v>
      </c>
      <c r="R296" s="168">
        <f t="shared" si="18"/>
        <v>0</v>
      </c>
      <c r="S296" s="203">
        <f t="shared" si="21"/>
        <v>0</v>
      </c>
      <c r="U296" s="168">
        <f t="shared" si="19"/>
        <v>0</v>
      </c>
    </row>
    <row r="297" spans="1:21" ht="20.100000000000001" hidden="1" customHeight="1">
      <c r="A297" s="168">
        <v>2030501</v>
      </c>
      <c r="B297" s="164" t="s">
        <v>266</v>
      </c>
      <c r="C297" s="173">
        <v>0</v>
      </c>
      <c r="D297" s="221">
        <v>0</v>
      </c>
      <c r="E297" s="222">
        <v>0</v>
      </c>
      <c r="O297" s="203">
        <f t="shared" si="20"/>
        <v>0</v>
      </c>
      <c r="R297" s="168">
        <f t="shared" si="18"/>
        <v>0</v>
      </c>
      <c r="S297" s="203">
        <f t="shared" si="21"/>
        <v>0</v>
      </c>
      <c r="U297" s="168">
        <f t="shared" si="19"/>
        <v>0</v>
      </c>
    </row>
    <row r="298" spans="1:21" ht="20.100000000000001" customHeight="1">
      <c r="A298" s="168">
        <v>20306</v>
      </c>
      <c r="B298" s="164" t="s">
        <v>1670</v>
      </c>
      <c r="C298" s="173">
        <v>218.11</v>
      </c>
      <c r="D298" s="221">
        <v>0</v>
      </c>
      <c r="E298" s="222">
        <v>218.11</v>
      </c>
      <c r="F298" s="168">
        <v>118</v>
      </c>
      <c r="O298" s="203">
        <f t="shared" si="20"/>
        <v>-100.11</v>
      </c>
      <c r="Q298" s="168">
        <v>100.11</v>
      </c>
      <c r="R298" s="168">
        <f t="shared" si="18"/>
        <v>218.11</v>
      </c>
      <c r="S298" s="203">
        <f t="shared" si="21"/>
        <v>0</v>
      </c>
      <c r="U298" s="168">
        <f t="shared" si="19"/>
        <v>218.11</v>
      </c>
    </row>
    <row r="299" spans="1:21" ht="20.100000000000001" hidden="1" customHeight="1">
      <c r="A299" s="168">
        <v>2030601</v>
      </c>
      <c r="B299" s="164" t="s">
        <v>1671</v>
      </c>
      <c r="C299" s="173">
        <v>0</v>
      </c>
      <c r="D299" s="221">
        <v>0</v>
      </c>
      <c r="E299" s="222">
        <v>0</v>
      </c>
      <c r="O299" s="203">
        <f t="shared" si="20"/>
        <v>0</v>
      </c>
      <c r="R299" s="168">
        <f t="shared" si="18"/>
        <v>0</v>
      </c>
      <c r="S299" s="203">
        <f t="shared" si="21"/>
        <v>0</v>
      </c>
      <c r="U299" s="168">
        <f t="shared" si="19"/>
        <v>0</v>
      </c>
    </row>
    <row r="300" spans="1:21" ht="20.100000000000001" hidden="1" customHeight="1">
      <c r="A300" s="168">
        <v>2030602</v>
      </c>
      <c r="B300" s="164" t="s">
        <v>1672</v>
      </c>
      <c r="C300" s="173">
        <v>0</v>
      </c>
      <c r="D300" s="221">
        <v>0</v>
      </c>
      <c r="E300" s="222">
        <v>0</v>
      </c>
      <c r="O300" s="203">
        <f t="shared" si="20"/>
        <v>0</v>
      </c>
      <c r="R300" s="168">
        <f t="shared" si="18"/>
        <v>0</v>
      </c>
      <c r="S300" s="203">
        <f t="shared" si="21"/>
        <v>0</v>
      </c>
      <c r="U300" s="168">
        <f t="shared" si="19"/>
        <v>0</v>
      </c>
    </row>
    <row r="301" spans="1:21" ht="20.100000000000001" customHeight="1">
      <c r="A301" s="168">
        <v>2030603</v>
      </c>
      <c r="B301" s="164" t="s">
        <v>1673</v>
      </c>
      <c r="C301" s="173">
        <v>100</v>
      </c>
      <c r="D301" s="221">
        <v>0</v>
      </c>
      <c r="E301" s="222">
        <v>100</v>
      </c>
      <c r="O301" s="203">
        <f t="shared" si="20"/>
        <v>-100</v>
      </c>
      <c r="Q301" s="168">
        <v>100</v>
      </c>
      <c r="R301" s="168">
        <f t="shared" si="18"/>
        <v>100</v>
      </c>
      <c r="S301" s="203">
        <f t="shared" si="21"/>
        <v>0</v>
      </c>
      <c r="U301" s="168">
        <f t="shared" si="19"/>
        <v>100</v>
      </c>
    </row>
    <row r="302" spans="1:21" ht="20.100000000000001" hidden="1" customHeight="1">
      <c r="A302" s="168">
        <v>2030604</v>
      </c>
      <c r="B302" s="164" t="s">
        <v>1674</v>
      </c>
      <c r="C302" s="173">
        <v>0</v>
      </c>
      <c r="D302" s="221">
        <v>0</v>
      </c>
      <c r="E302" s="222">
        <v>0</v>
      </c>
      <c r="O302" s="203">
        <f t="shared" si="20"/>
        <v>0</v>
      </c>
      <c r="R302" s="168">
        <f t="shared" si="18"/>
        <v>0</v>
      </c>
      <c r="S302" s="203">
        <f t="shared" si="21"/>
        <v>0</v>
      </c>
      <c r="U302" s="168">
        <f t="shared" si="19"/>
        <v>0</v>
      </c>
    </row>
    <row r="303" spans="1:21" ht="20.100000000000001" hidden="1" customHeight="1">
      <c r="A303" s="168">
        <v>2030605</v>
      </c>
      <c r="B303" s="164" t="s">
        <v>1675</v>
      </c>
      <c r="C303" s="173">
        <v>0</v>
      </c>
      <c r="D303" s="221">
        <v>0</v>
      </c>
      <c r="E303" s="222">
        <v>0</v>
      </c>
      <c r="O303" s="203">
        <f t="shared" si="20"/>
        <v>0</v>
      </c>
      <c r="R303" s="168">
        <f t="shared" si="18"/>
        <v>0</v>
      </c>
      <c r="S303" s="203">
        <f t="shared" si="21"/>
        <v>0</v>
      </c>
      <c r="U303" s="168">
        <f t="shared" si="19"/>
        <v>0</v>
      </c>
    </row>
    <row r="304" spans="1:21" ht="20.100000000000001" hidden="1" customHeight="1">
      <c r="A304" s="168">
        <v>2030606</v>
      </c>
      <c r="B304" s="164" t="s">
        <v>1676</v>
      </c>
      <c r="C304" s="173">
        <v>0</v>
      </c>
      <c r="D304" s="221">
        <v>0</v>
      </c>
      <c r="E304" s="222">
        <v>0</v>
      </c>
      <c r="O304" s="203">
        <f t="shared" si="20"/>
        <v>0</v>
      </c>
      <c r="R304" s="168">
        <f t="shared" si="18"/>
        <v>0</v>
      </c>
      <c r="S304" s="203">
        <f t="shared" si="21"/>
        <v>0</v>
      </c>
      <c r="U304" s="168">
        <f t="shared" si="19"/>
        <v>0</v>
      </c>
    </row>
    <row r="305" spans="1:21" ht="20.100000000000001" hidden="1" customHeight="1">
      <c r="A305" s="168">
        <v>2030607</v>
      </c>
      <c r="B305" s="164" t="s">
        <v>1677</v>
      </c>
      <c r="C305" s="173">
        <v>0</v>
      </c>
      <c r="D305" s="221">
        <v>0</v>
      </c>
      <c r="E305" s="222">
        <v>0</v>
      </c>
      <c r="O305" s="203">
        <f t="shared" si="20"/>
        <v>0</v>
      </c>
      <c r="R305" s="168">
        <f t="shared" si="18"/>
        <v>0</v>
      </c>
      <c r="S305" s="203">
        <f t="shared" si="21"/>
        <v>0</v>
      </c>
      <c r="U305" s="168">
        <f t="shared" si="19"/>
        <v>0</v>
      </c>
    </row>
    <row r="306" spans="1:21" ht="20.100000000000001" hidden="1" customHeight="1">
      <c r="A306" s="168">
        <v>2030608</v>
      </c>
      <c r="B306" s="164" t="s">
        <v>1678</v>
      </c>
      <c r="C306" s="173">
        <v>0</v>
      </c>
      <c r="D306" s="221">
        <v>0</v>
      </c>
      <c r="E306" s="222">
        <v>0</v>
      </c>
      <c r="O306" s="203">
        <f t="shared" si="20"/>
        <v>0</v>
      </c>
      <c r="R306" s="168">
        <f t="shared" si="18"/>
        <v>0</v>
      </c>
      <c r="S306" s="203">
        <f t="shared" si="21"/>
        <v>0</v>
      </c>
      <c r="U306" s="168">
        <f t="shared" si="19"/>
        <v>0</v>
      </c>
    </row>
    <row r="307" spans="1:21" ht="20.100000000000001" customHeight="1">
      <c r="A307" s="168">
        <v>2030699</v>
      </c>
      <c r="B307" s="164" t="s">
        <v>1679</v>
      </c>
      <c r="C307" s="173">
        <v>118.11</v>
      </c>
      <c r="D307" s="221">
        <v>0</v>
      </c>
      <c r="E307" s="222">
        <v>118.11</v>
      </c>
      <c r="F307" s="168">
        <v>118</v>
      </c>
      <c r="O307" s="203">
        <f t="shared" si="20"/>
        <v>-0.109999999999999</v>
      </c>
      <c r="Q307" s="168">
        <v>0.109999999999999</v>
      </c>
      <c r="R307" s="168">
        <f t="shared" si="18"/>
        <v>118.11</v>
      </c>
      <c r="S307" s="203">
        <f t="shared" si="21"/>
        <v>0</v>
      </c>
      <c r="U307" s="168">
        <f t="shared" si="19"/>
        <v>118.11</v>
      </c>
    </row>
    <row r="308" spans="1:21" ht="20.100000000000001" hidden="1" customHeight="1">
      <c r="A308" s="168">
        <v>20399</v>
      </c>
      <c r="B308" s="164" t="s">
        <v>1680</v>
      </c>
      <c r="C308" s="173">
        <v>0</v>
      </c>
      <c r="D308" s="221">
        <v>0</v>
      </c>
      <c r="E308" s="222">
        <v>0</v>
      </c>
      <c r="O308" s="203">
        <f t="shared" si="20"/>
        <v>0</v>
      </c>
      <c r="R308" s="168">
        <f t="shared" si="18"/>
        <v>0</v>
      </c>
      <c r="S308" s="203">
        <f t="shared" si="21"/>
        <v>0</v>
      </c>
      <c r="U308" s="168">
        <f t="shared" si="19"/>
        <v>0</v>
      </c>
    </row>
    <row r="309" spans="1:21" ht="20.100000000000001" hidden="1" customHeight="1">
      <c r="A309" s="168">
        <v>2039901</v>
      </c>
      <c r="B309" s="164" t="s">
        <v>278</v>
      </c>
      <c r="C309" s="173">
        <v>0</v>
      </c>
      <c r="D309" s="221">
        <v>0</v>
      </c>
      <c r="E309" s="222">
        <v>0</v>
      </c>
      <c r="O309" s="203">
        <f t="shared" si="20"/>
        <v>0</v>
      </c>
      <c r="R309" s="168">
        <f t="shared" si="18"/>
        <v>0</v>
      </c>
      <c r="S309" s="203">
        <f t="shared" si="21"/>
        <v>0</v>
      </c>
      <c r="U309" s="168">
        <f t="shared" si="19"/>
        <v>0</v>
      </c>
    </row>
    <row r="310" spans="1:21" ht="20.100000000000001" customHeight="1">
      <c r="A310" s="168">
        <v>204</v>
      </c>
      <c r="B310" s="164" t="s">
        <v>1681</v>
      </c>
      <c r="C310" s="173">
        <v>32525.72</v>
      </c>
      <c r="D310" s="221">
        <v>0</v>
      </c>
      <c r="E310" s="222">
        <v>31607.46</v>
      </c>
      <c r="F310" s="168">
        <v>20409</v>
      </c>
      <c r="G310" s="204">
        <v>2905</v>
      </c>
      <c r="H310" s="168">
        <v>2000</v>
      </c>
      <c r="L310" s="168">
        <v>2017.67</v>
      </c>
      <c r="O310" s="203">
        <f t="shared" si="20"/>
        <v>-4275.79</v>
      </c>
      <c r="P310" s="168">
        <v>4179.55</v>
      </c>
      <c r="Q310" s="168">
        <v>3014.5</v>
      </c>
      <c r="R310" s="168">
        <f t="shared" si="18"/>
        <v>34525.72</v>
      </c>
      <c r="S310" s="203">
        <f t="shared" si="21"/>
        <v>2918.26</v>
      </c>
      <c r="T310" s="168">
        <v>-2000</v>
      </c>
      <c r="U310" s="168">
        <f t="shared" si="19"/>
        <v>32525.72</v>
      </c>
    </row>
    <row r="311" spans="1:21" ht="20.100000000000001" hidden="1" customHeight="1">
      <c r="A311" s="168">
        <v>20401</v>
      </c>
      <c r="B311" s="164" t="s">
        <v>1682</v>
      </c>
      <c r="C311" s="173">
        <v>0</v>
      </c>
      <c r="D311" s="221">
        <v>0</v>
      </c>
      <c r="E311" s="222">
        <v>0</v>
      </c>
      <c r="O311" s="203">
        <f t="shared" si="20"/>
        <v>0</v>
      </c>
      <c r="R311" s="168">
        <f t="shared" si="18"/>
        <v>0</v>
      </c>
      <c r="S311" s="203">
        <f t="shared" si="21"/>
        <v>0</v>
      </c>
      <c r="U311" s="168">
        <f t="shared" si="19"/>
        <v>0</v>
      </c>
    </row>
    <row r="312" spans="1:21" ht="20.100000000000001" hidden="1" customHeight="1">
      <c r="A312" s="168">
        <v>2040101</v>
      </c>
      <c r="B312" s="164" t="s">
        <v>280</v>
      </c>
      <c r="C312" s="173">
        <v>0</v>
      </c>
      <c r="D312" s="221">
        <v>0</v>
      </c>
      <c r="E312" s="222">
        <v>0</v>
      </c>
      <c r="O312" s="203">
        <f t="shared" si="20"/>
        <v>0</v>
      </c>
      <c r="R312" s="168">
        <f t="shared" si="18"/>
        <v>0</v>
      </c>
      <c r="S312" s="203">
        <f t="shared" si="21"/>
        <v>0</v>
      </c>
      <c r="U312" s="168">
        <f t="shared" si="19"/>
        <v>0</v>
      </c>
    </row>
    <row r="313" spans="1:21" ht="20.100000000000001" hidden="1" customHeight="1">
      <c r="A313" s="168">
        <v>2040199</v>
      </c>
      <c r="B313" s="164" t="s">
        <v>1683</v>
      </c>
      <c r="C313" s="173">
        <v>0</v>
      </c>
      <c r="D313" s="221">
        <v>0</v>
      </c>
      <c r="E313" s="222">
        <v>0</v>
      </c>
      <c r="O313" s="203">
        <f t="shared" si="20"/>
        <v>0</v>
      </c>
      <c r="R313" s="168">
        <f t="shared" si="18"/>
        <v>0</v>
      </c>
      <c r="S313" s="203">
        <f t="shared" si="21"/>
        <v>0</v>
      </c>
      <c r="U313" s="168">
        <f t="shared" si="19"/>
        <v>0</v>
      </c>
    </row>
    <row r="314" spans="1:21" ht="20.100000000000001" customHeight="1">
      <c r="A314" s="168">
        <v>20402</v>
      </c>
      <c r="B314" s="164" t="s">
        <v>1684</v>
      </c>
      <c r="C314" s="173">
        <v>29617.18</v>
      </c>
      <c r="D314" s="221">
        <v>0</v>
      </c>
      <c r="E314" s="222">
        <v>28699.919999999998</v>
      </c>
      <c r="F314" s="168">
        <v>18879</v>
      </c>
      <c r="G314" s="204">
        <v>2749</v>
      </c>
      <c r="H314" s="168">
        <v>2000</v>
      </c>
      <c r="L314" s="168">
        <v>2017.67</v>
      </c>
      <c r="O314" s="203">
        <f t="shared" si="20"/>
        <v>-3054.25</v>
      </c>
      <c r="P314" s="168">
        <v>3349.51</v>
      </c>
      <c r="Q314" s="168">
        <v>2622</v>
      </c>
      <c r="R314" s="168">
        <f t="shared" si="18"/>
        <v>31617.18</v>
      </c>
      <c r="S314" s="203">
        <f t="shared" si="21"/>
        <v>2917.26</v>
      </c>
      <c r="T314" s="168">
        <v>-2000</v>
      </c>
      <c r="U314" s="168">
        <f t="shared" si="19"/>
        <v>29617.18</v>
      </c>
    </row>
    <row r="315" spans="1:21" ht="20.100000000000001" customHeight="1">
      <c r="A315" s="168">
        <v>2040201</v>
      </c>
      <c r="B315" s="164" t="s">
        <v>1502</v>
      </c>
      <c r="C315" s="173">
        <v>17085.669999999998</v>
      </c>
      <c r="D315" s="221">
        <v>1</v>
      </c>
      <c r="E315" s="222">
        <v>16168.41</v>
      </c>
      <c r="F315" s="168">
        <v>16068</v>
      </c>
      <c r="H315" s="168">
        <v>1000</v>
      </c>
      <c r="L315" s="168">
        <v>2017.67</v>
      </c>
      <c r="O315" s="203">
        <f t="shared" si="20"/>
        <v>2917.26</v>
      </c>
      <c r="R315" s="168">
        <f t="shared" si="18"/>
        <v>19085.669999999998</v>
      </c>
      <c r="S315" s="203">
        <f t="shared" si="21"/>
        <v>2917.26</v>
      </c>
      <c r="T315" s="168">
        <v>-2000</v>
      </c>
      <c r="U315" s="168">
        <f t="shared" si="19"/>
        <v>17085.669999999998</v>
      </c>
    </row>
    <row r="316" spans="1:21" ht="20.100000000000001" customHeight="1">
      <c r="A316" s="168">
        <v>2040202</v>
      </c>
      <c r="B316" s="164" t="s">
        <v>1503</v>
      </c>
      <c r="C316" s="173">
        <v>4559</v>
      </c>
      <c r="D316" s="221">
        <v>2</v>
      </c>
      <c r="E316" s="222">
        <v>4559</v>
      </c>
      <c r="G316" s="204">
        <v>1225</v>
      </c>
      <c r="O316" s="203">
        <f t="shared" si="20"/>
        <v>-3334</v>
      </c>
      <c r="P316" s="168">
        <v>3334</v>
      </c>
      <c r="R316" s="168">
        <f t="shared" si="18"/>
        <v>4559</v>
      </c>
      <c r="S316" s="203">
        <f t="shared" si="21"/>
        <v>0</v>
      </c>
      <c r="U316" s="168">
        <f t="shared" si="19"/>
        <v>4559</v>
      </c>
    </row>
    <row r="317" spans="1:21" ht="20.100000000000001" hidden="1" customHeight="1">
      <c r="A317" s="168">
        <v>2040203</v>
      </c>
      <c r="B317" s="164" t="s">
        <v>1504</v>
      </c>
      <c r="C317" s="173">
        <v>0</v>
      </c>
      <c r="D317" s="221">
        <v>2</v>
      </c>
      <c r="E317" s="222">
        <v>0</v>
      </c>
      <c r="O317" s="203">
        <f t="shared" si="20"/>
        <v>0</v>
      </c>
      <c r="R317" s="168">
        <f t="shared" si="18"/>
        <v>0</v>
      </c>
      <c r="S317" s="203">
        <f t="shared" si="21"/>
        <v>0</v>
      </c>
      <c r="U317" s="168">
        <f t="shared" si="19"/>
        <v>0</v>
      </c>
    </row>
    <row r="318" spans="1:21" ht="20.100000000000001" customHeight="1">
      <c r="A318" s="168">
        <v>2040219</v>
      </c>
      <c r="B318" s="164" t="s">
        <v>1544</v>
      </c>
      <c r="C318" s="173">
        <v>1798</v>
      </c>
      <c r="D318" s="221">
        <v>0</v>
      </c>
      <c r="E318" s="222">
        <v>1798</v>
      </c>
      <c r="G318" s="204">
        <v>887</v>
      </c>
      <c r="O318" s="203">
        <f t="shared" si="20"/>
        <v>-911</v>
      </c>
      <c r="Q318" s="168">
        <v>911</v>
      </c>
      <c r="R318" s="168">
        <f t="shared" si="18"/>
        <v>1798</v>
      </c>
      <c r="S318" s="203">
        <f t="shared" si="21"/>
        <v>0</v>
      </c>
      <c r="U318" s="168">
        <f t="shared" si="19"/>
        <v>1798</v>
      </c>
    </row>
    <row r="319" spans="1:21" ht="20.100000000000001" customHeight="1">
      <c r="A319" s="168">
        <v>2040220</v>
      </c>
      <c r="B319" s="164" t="s">
        <v>1685</v>
      </c>
      <c r="C319" s="173">
        <v>2299</v>
      </c>
      <c r="D319" s="221">
        <v>0</v>
      </c>
      <c r="E319" s="222">
        <v>2299</v>
      </c>
      <c r="G319" s="204">
        <v>637</v>
      </c>
      <c r="O319" s="203">
        <f t="shared" si="20"/>
        <v>-1662</v>
      </c>
      <c r="Q319" s="168">
        <v>1662</v>
      </c>
      <c r="R319" s="168">
        <f t="shared" si="18"/>
        <v>2299</v>
      </c>
      <c r="S319" s="203">
        <f t="shared" si="21"/>
        <v>0</v>
      </c>
      <c r="U319" s="168">
        <f t="shared" si="19"/>
        <v>2299</v>
      </c>
    </row>
    <row r="320" spans="1:21" ht="20.100000000000001" hidden="1" customHeight="1">
      <c r="A320" s="168">
        <v>2040221</v>
      </c>
      <c r="B320" s="164" t="s">
        <v>1686</v>
      </c>
      <c r="C320" s="173">
        <v>0</v>
      </c>
      <c r="D320" s="221">
        <v>0</v>
      </c>
      <c r="E320" s="222">
        <v>0</v>
      </c>
      <c r="O320" s="203">
        <f t="shared" si="20"/>
        <v>0</v>
      </c>
      <c r="R320" s="168">
        <f t="shared" si="18"/>
        <v>0</v>
      </c>
      <c r="S320" s="203">
        <f t="shared" si="21"/>
        <v>0</v>
      </c>
      <c r="U320" s="168">
        <f t="shared" si="19"/>
        <v>0</v>
      </c>
    </row>
    <row r="321" spans="1:21" ht="20.100000000000001" hidden="1" customHeight="1">
      <c r="A321" s="168">
        <v>2040222</v>
      </c>
      <c r="B321" s="164" t="s">
        <v>1687</v>
      </c>
      <c r="C321" s="173">
        <v>0</v>
      </c>
      <c r="D321" s="221">
        <v>0</v>
      </c>
      <c r="E321" s="222">
        <v>0</v>
      </c>
      <c r="O321" s="203">
        <f t="shared" si="20"/>
        <v>0</v>
      </c>
      <c r="R321" s="168">
        <f t="shared" si="18"/>
        <v>0</v>
      </c>
      <c r="S321" s="203">
        <f t="shared" si="21"/>
        <v>0</v>
      </c>
      <c r="U321" s="168">
        <f t="shared" si="19"/>
        <v>0</v>
      </c>
    </row>
    <row r="322" spans="1:21" ht="20.100000000000001" hidden="1" customHeight="1">
      <c r="A322" s="168">
        <v>2040223</v>
      </c>
      <c r="B322" s="164" t="s">
        <v>1688</v>
      </c>
      <c r="C322" s="173">
        <v>0</v>
      </c>
      <c r="D322" s="221">
        <v>0</v>
      </c>
      <c r="E322" s="222">
        <v>0</v>
      </c>
      <c r="O322" s="203">
        <f t="shared" si="20"/>
        <v>0</v>
      </c>
      <c r="R322" s="168">
        <f t="shared" si="18"/>
        <v>0</v>
      </c>
      <c r="S322" s="203">
        <f t="shared" si="21"/>
        <v>0</v>
      </c>
      <c r="U322" s="168">
        <f t="shared" si="19"/>
        <v>0</v>
      </c>
    </row>
    <row r="323" spans="1:21" ht="20.100000000000001" customHeight="1">
      <c r="A323" s="168">
        <v>2040250</v>
      </c>
      <c r="B323" s="164" t="s">
        <v>1511</v>
      </c>
      <c r="C323" s="173">
        <v>3826.51</v>
      </c>
      <c r="D323" s="221">
        <v>1</v>
      </c>
      <c r="E323" s="222">
        <v>3826.51</v>
      </c>
      <c r="F323" s="168">
        <v>2811</v>
      </c>
      <c r="H323" s="168">
        <v>1000</v>
      </c>
      <c r="O323" s="203">
        <f t="shared" si="20"/>
        <v>-15.510000000000201</v>
      </c>
      <c r="P323" s="168">
        <v>15.510000000000201</v>
      </c>
      <c r="R323" s="168">
        <f t="shared" si="18"/>
        <v>3826.51</v>
      </c>
      <c r="S323" s="203">
        <f t="shared" si="21"/>
        <v>0</v>
      </c>
      <c r="U323" s="168">
        <f t="shared" si="19"/>
        <v>3826.51</v>
      </c>
    </row>
    <row r="324" spans="1:21" ht="20.100000000000001" customHeight="1">
      <c r="A324" s="168">
        <v>2040299</v>
      </c>
      <c r="B324" s="164" t="s">
        <v>1689</v>
      </c>
      <c r="C324" s="173">
        <v>49</v>
      </c>
      <c r="D324" s="221">
        <v>0</v>
      </c>
      <c r="E324" s="222">
        <v>49</v>
      </c>
      <c r="O324" s="203">
        <f t="shared" si="20"/>
        <v>-49</v>
      </c>
      <c r="Q324" s="168">
        <v>49</v>
      </c>
      <c r="R324" s="168">
        <f t="shared" si="18"/>
        <v>49</v>
      </c>
      <c r="S324" s="203">
        <f t="shared" si="21"/>
        <v>0</v>
      </c>
      <c r="U324" s="168">
        <f t="shared" si="19"/>
        <v>49</v>
      </c>
    </row>
    <row r="325" spans="1:21" ht="20.100000000000001" hidden="1" customHeight="1">
      <c r="A325" s="168">
        <v>20403</v>
      </c>
      <c r="B325" s="164" t="s">
        <v>1690</v>
      </c>
      <c r="C325" s="173">
        <v>0</v>
      </c>
      <c r="D325" s="221">
        <v>0</v>
      </c>
      <c r="E325" s="222">
        <v>0</v>
      </c>
      <c r="O325" s="203">
        <f t="shared" si="20"/>
        <v>0</v>
      </c>
      <c r="R325" s="168">
        <f t="shared" si="18"/>
        <v>0</v>
      </c>
      <c r="S325" s="203">
        <f t="shared" si="21"/>
        <v>0</v>
      </c>
      <c r="U325" s="168">
        <f t="shared" si="19"/>
        <v>0</v>
      </c>
    </row>
    <row r="326" spans="1:21" ht="20.100000000000001" hidden="1" customHeight="1">
      <c r="A326" s="168">
        <v>2040301</v>
      </c>
      <c r="B326" s="164" t="s">
        <v>1502</v>
      </c>
      <c r="C326" s="173">
        <v>0</v>
      </c>
      <c r="D326" s="221">
        <v>1</v>
      </c>
      <c r="E326" s="222">
        <v>0</v>
      </c>
      <c r="O326" s="203">
        <f t="shared" si="20"/>
        <v>0</v>
      </c>
      <c r="R326" s="168">
        <f t="shared" ref="R326:R389" si="22">F326+G326+H326+I326+J326+K326+L326+M326+N326+P326+Q326</f>
        <v>0</v>
      </c>
      <c r="S326" s="203">
        <f t="shared" si="21"/>
        <v>0</v>
      </c>
      <c r="U326" s="168">
        <f t="shared" ref="U326:U389" si="23">R326+T326</f>
        <v>0</v>
      </c>
    </row>
    <row r="327" spans="1:21" ht="20.100000000000001" hidden="1" customHeight="1">
      <c r="A327" s="168">
        <v>2040302</v>
      </c>
      <c r="B327" s="164" t="s">
        <v>1503</v>
      </c>
      <c r="C327" s="173">
        <v>0</v>
      </c>
      <c r="D327" s="221">
        <v>2</v>
      </c>
      <c r="E327" s="222">
        <v>0</v>
      </c>
      <c r="O327" s="203">
        <f t="shared" ref="O327:O390" si="24">F327+G327+H327+I327+J327+K327+L327+M327+N327-E327</f>
        <v>0</v>
      </c>
      <c r="R327" s="168">
        <f t="shared" si="22"/>
        <v>0</v>
      </c>
      <c r="S327" s="203">
        <f t="shared" ref="S327:S390" si="25">R327-E327</f>
        <v>0</v>
      </c>
      <c r="U327" s="168">
        <f t="shared" si="23"/>
        <v>0</v>
      </c>
    </row>
    <row r="328" spans="1:21" ht="20.100000000000001" hidden="1" customHeight="1">
      <c r="A328" s="168">
        <v>2040303</v>
      </c>
      <c r="B328" s="164" t="s">
        <v>1504</v>
      </c>
      <c r="C328" s="173">
        <v>0</v>
      </c>
      <c r="D328" s="221">
        <v>2</v>
      </c>
      <c r="E328" s="222">
        <v>0</v>
      </c>
      <c r="O328" s="203">
        <f t="shared" si="24"/>
        <v>0</v>
      </c>
      <c r="R328" s="168">
        <f t="shared" si="22"/>
        <v>0</v>
      </c>
      <c r="S328" s="203">
        <f t="shared" si="25"/>
        <v>0</v>
      </c>
      <c r="U328" s="168">
        <f t="shared" si="23"/>
        <v>0</v>
      </c>
    </row>
    <row r="329" spans="1:21" ht="20.100000000000001" hidden="1" customHeight="1">
      <c r="A329" s="168">
        <v>2040304</v>
      </c>
      <c r="B329" s="164" t="s">
        <v>1691</v>
      </c>
      <c r="C329" s="173">
        <v>0</v>
      </c>
      <c r="D329" s="221">
        <v>0</v>
      </c>
      <c r="E329" s="222">
        <v>0</v>
      </c>
      <c r="O329" s="203">
        <f t="shared" si="24"/>
        <v>0</v>
      </c>
      <c r="R329" s="168">
        <f t="shared" si="22"/>
        <v>0</v>
      </c>
      <c r="S329" s="203">
        <f t="shared" si="25"/>
        <v>0</v>
      </c>
      <c r="U329" s="168">
        <f t="shared" si="23"/>
        <v>0</v>
      </c>
    </row>
    <row r="330" spans="1:21" ht="20.100000000000001" hidden="1" customHeight="1">
      <c r="A330" s="168">
        <v>2040350</v>
      </c>
      <c r="B330" s="164" t="s">
        <v>1511</v>
      </c>
      <c r="C330" s="173">
        <v>0</v>
      </c>
      <c r="D330" s="221">
        <v>1</v>
      </c>
      <c r="E330" s="222">
        <v>0</v>
      </c>
      <c r="O330" s="203">
        <f t="shared" si="24"/>
        <v>0</v>
      </c>
      <c r="R330" s="168">
        <f t="shared" si="22"/>
        <v>0</v>
      </c>
      <c r="S330" s="203">
        <f t="shared" si="25"/>
        <v>0</v>
      </c>
      <c r="U330" s="168">
        <f t="shared" si="23"/>
        <v>0</v>
      </c>
    </row>
    <row r="331" spans="1:21" ht="20.100000000000001" hidden="1" customHeight="1">
      <c r="A331" s="168">
        <v>2040399</v>
      </c>
      <c r="B331" s="164" t="s">
        <v>1692</v>
      </c>
      <c r="C331" s="173">
        <v>0</v>
      </c>
      <c r="D331" s="221">
        <v>0</v>
      </c>
      <c r="E331" s="222">
        <v>0</v>
      </c>
      <c r="O331" s="203">
        <f t="shared" si="24"/>
        <v>0</v>
      </c>
      <c r="R331" s="168">
        <f t="shared" si="22"/>
        <v>0</v>
      </c>
      <c r="S331" s="203">
        <f t="shared" si="25"/>
        <v>0</v>
      </c>
      <c r="U331" s="168">
        <f t="shared" si="23"/>
        <v>0</v>
      </c>
    </row>
    <row r="332" spans="1:21" ht="20.100000000000001" hidden="1" customHeight="1">
      <c r="A332" s="168">
        <v>20404</v>
      </c>
      <c r="B332" s="164" t="s">
        <v>1693</v>
      </c>
      <c r="C332" s="173">
        <v>0</v>
      </c>
      <c r="D332" s="221">
        <v>0</v>
      </c>
      <c r="E332" s="222">
        <v>0</v>
      </c>
      <c r="O332" s="203">
        <f t="shared" si="24"/>
        <v>0</v>
      </c>
      <c r="R332" s="168">
        <f t="shared" si="22"/>
        <v>0</v>
      </c>
      <c r="S332" s="203">
        <f t="shared" si="25"/>
        <v>0</v>
      </c>
      <c r="U332" s="168">
        <f t="shared" si="23"/>
        <v>0</v>
      </c>
    </row>
    <row r="333" spans="1:21" ht="20.100000000000001" hidden="1" customHeight="1">
      <c r="A333" s="168">
        <v>2040401</v>
      </c>
      <c r="B333" s="164" t="s">
        <v>1502</v>
      </c>
      <c r="C333" s="173">
        <v>0</v>
      </c>
      <c r="D333" s="221">
        <v>1</v>
      </c>
      <c r="E333" s="222">
        <v>0</v>
      </c>
      <c r="O333" s="203">
        <f t="shared" si="24"/>
        <v>0</v>
      </c>
      <c r="R333" s="168">
        <f t="shared" si="22"/>
        <v>0</v>
      </c>
      <c r="S333" s="203">
        <f t="shared" si="25"/>
        <v>0</v>
      </c>
      <c r="U333" s="168">
        <f t="shared" si="23"/>
        <v>0</v>
      </c>
    </row>
    <row r="334" spans="1:21" ht="20.100000000000001" hidden="1" customHeight="1">
      <c r="A334" s="168">
        <v>2040402</v>
      </c>
      <c r="B334" s="164" t="s">
        <v>1503</v>
      </c>
      <c r="C334" s="173">
        <v>0</v>
      </c>
      <c r="D334" s="221">
        <v>2</v>
      </c>
      <c r="E334" s="222">
        <v>0</v>
      </c>
      <c r="O334" s="203">
        <f t="shared" si="24"/>
        <v>0</v>
      </c>
      <c r="R334" s="168">
        <f t="shared" si="22"/>
        <v>0</v>
      </c>
      <c r="S334" s="203">
        <f t="shared" si="25"/>
        <v>0</v>
      </c>
      <c r="U334" s="168">
        <f t="shared" si="23"/>
        <v>0</v>
      </c>
    </row>
    <row r="335" spans="1:21" ht="20.100000000000001" hidden="1" customHeight="1">
      <c r="A335" s="168">
        <v>2040403</v>
      </c>
      <c r="B335" s="164" t="s">
        <v>1504</v>
      </c>
      <c r="C335" s="173">
        <v>0</v>
      </c>
      <c r="D335" s="221">
        <v>2</v>
      </c>
      <c r="E335" s="222">
        <v>0</v>
      </c>
      <c r="O335" s="203">
        <f t="shared" si="24"/>
        <v>0</v>
      </c>
      <c r="R335" s="168">
        <f t="shared" si="22"/>
        <v>0</v>
      </c>
      <c r="S335" s="203">
        <f t="shared" si="25"/>
        <v>0</v>
      </c>
      <c r="U335" s="168">
        <f t="shared" si="23"/>
        <v>0</v>
      </c>
    </row>
    <row r="336" spans="1:21" ht="20.100000000000001" hidden="1" customHeight="1">
      <c r="A336" s="168">
        <v>2040409</v>
      </c>
      <c r="B336" s="164" t="s">
        <v>1694</v>
      </c>
      <c r="C336" s="173">
        <v>0</v>
      </c>
      <c r="D336" s="221">
        <v>0</v>
      </c>
      <c r="E336" s="222">
        <v>0</v>
      </c>
      <c r="O336" s="203">
        <f t="shared" si="24"/>
        <v>0</v>
      </c>
      <c r="R336" s="168">
        <f t="shared" si="22"/>
        <v>0</v>
      </c>
      <c r="S336" s="203">
        <f t="shared" si="25"/>
        <v>0</v>
      </c>
      <c r="U336" s="168">
        <f t="shared" si="23"/>
        <v>0</v>
      </c>
    </row>
    <row r="337" spans="1:21" ht="20.100000000000001" hidden="1" customHeight="1">
      <c r="A337" s="168">
        <v>2040410</v>
      </c>
      <c r="B337" s="164" t="s">
        <v>1695</v>
      </c>
      <c r="C337" s="173">
        <v>0</v>
      </c>
      <c r="D337" s="221">
        <v>0</v>
      </c>
      <c r="E337" s="222">
        <v>0</v>
      </c>
      <c r="O337" s="203">
        <f t="shared" si="24"/>
        <v>0</v>
      </c>
      <c r="R337" s="168">
        <f t="shared" si="22"/>
        <v>0</v>
      </c>
      <c r="S337" s="203">
        <f t="shared" si="25"/>
        <v>0</v>
      </c>
      <c r="U337" s="168">
        <f t="shared" si="23"/>
        <v>0</v>
      </c>
    </row>
    <row r="338" spans="1:21" ht="20.100000000000001" hidden="1" customHeight="1">
      <c r="A338" s="168">
        <v>2040450</v>
      </c>
      <c r="B338" s="164" t="s">
        <v>1511</v>
      </c>
      <c r="C338" s="173">
        <v>0</v>
      </c>
      <c r="D338" s="221">
        <v>1</v>
      </c>
      <c r="E338" s="222">
        <v>0</v>
      </c>
      <c r="O338" s="203">
        <f t="shared" si="24"/>
        <v>0</v>
      </c>
      <c r="R338" s="168">
        <f t="shared" si="22"/>
        <v>0</v>
      </c>
      <c r="S338" s="203">
        <f t="shared" si="25"/>
        <v>0</v>
      </c>
      <c r="U338" s="168">
        <f t="shared" si="23"/>
        <v>0</v>
      </c>
    </row>
    <row r="339" spans="1:21" ht="20.100000000000001" hidden="1" customHeight="1">
      <c r="A339" s="168">
        <v>2040499</v>
      </c>
      <c r="B339" s="164" t="s">
        <v>1696</v>
      </c>
      <c r="C339" s="173">
        <v>0</v>
      </c>
      <c r="D339" s="221">
        <v>0</v>
      </c>
      <c r="E339" s="222">
        <v>0</v>
      </c>
      <c r="O339" s="203">
        <f t="shared" si="24"/>
        <v>0</v>
      </c>
      <c r="R339" s="168">
        <f t="shared" si="22"/>
        <v>0</v>
      </c>
      <c r="S339" s="203">
        <f t="shared" si="25"/>
        <v>0</v>
      </c>
      <c r="U339" s="168">
        <f t="shared" si="23"/>
        <v>0</v>
      </c>
    </row>
    <row r="340" spans="1:21" ht="20.100000000000001" hidden="1" customHeight="1">
      <c r="A340" s="168">
        <v>20405</v>
      </c>
      <c r="B340" s="164" t="s">
        <v>1697</v>
      </c>
      <c r="C340" s="173">
        <v>0</v>
      </c>
      <c r="D340" s="221">
        <v>0</v>
      </c>
      <c r="E340" s="222">
        <v>0</v>
      </c>
      <c r="O340" s="203">
        <f t="shared" si="24"/>
        <v>0</v>
      </c>
      <c r="R340" s="168">
        <f t="shared" si="22"/>
        <v>0</v>
      </c>
      <c r="S340" s="203">
        <f t="shared" si="25"/>
        <v>0</v>
      </c>
      <c r="U340" s="168">
        <f t="shared" si="23"/>
        <v>0</v>
      </c>
    </row>
    <row r="341" spans="1:21" ht="20.100000000000001" hidden="1" customHeight="1">
      <c r="A341" s="168">
        <v>2040501</v>
      </c>
      <c r="B341" s="164" t="s">
        <v>1502</v>
      </c>
      <c r="C341" s="173">
        <v>0</v>
      </c>
      <c r="D341" s="221">
        <v>1</v>
      </c>
      <c r="E341" s="222">
        <v>0</v>
      </c>
      <c r="O341" s="203">
        <f t="shared" si="24"/>
        <v>0</v>
      </c>
      <c r="R341" s="168">
        <f t="shared" si="22"/>
        <v>0</v>
      </c>
      <c r="S341" s="203">
        <f t="shared" si="25"/>
        <v>0</v>
      </c>
      <c r="U341" s="168">
        <f t="shared" si="23"/>
        <v>0</v>
      </c>
    </row>
    <row r="342" spans="1:21" ht="20.100000000000001" hidden="1" customHeight="1">
      <c r="A342" s="168">
        <v>2040502</v>
      </c>
      <c r="B342" s="164" t="s">
        <v>1503</v>
      </c>
      <c r="C342" s="173">
        <v>0</v>
      </c>
      <c r="D342" s="221">
        <v>2</v>
      </c>
      <c r="E342" s="222">
        <v>0</v>
      </c>
      <c r="O342" s="203">
        <f t="shared" si="24"/>
        <v>0</v>
      </c>
      <c r="R342" s="168">
        <f t="shared" si="22"/>
        <v>0</v>
      </c>
      <c r="S342" s="203">
        <f t="shared" si="25"/>
        <v>0</v>
      </c>
      <c r="U342" s="168">
        <f t="shared" si="23"/>
        <v>0</v>
      </c>
    </row>
    <row r="343" spans="1:21" ht="20.100000000000001" hidden="1" customHeight="1">
      <c r="A343" s="168">
        <v>2040503</v>
      </c>
      <c r="B343" s="164" t="s">
        <v>1504</v>
      </c>
      <c r="C343" s="173">
        <v>0</v>
      </c>
      <c r="D343" s="221">
        <v>2</v>
      </c>
      <c r="E343" s="222">
        <v>0</v>
      </c>
      <c r="O343" s="203">
        <f t="shared" si="24"/>
        <v>0</v>
      </c>
      <c r="R343" s="168">
        <f t="shared" si="22"/>
        <v>0</v>
      </c>
      <c r="S343" s="203">
        <f t="shared" si="25"/>
        <v>0</v>
      </c>
      <c r="U343" s="168">
        <f t="shared" si="23"/>
        <v>0</v>
      </c>
    </row>
    <row r="344" spans="1:21" ht="20.100000000000001" hidden="1" customHeight="1">
      <c r="A344" s="168">
        <v>2040504</v>
      </c>
      <c r="B344" s="164" t="s">
        <v>1698</v>
      </c>
      <c r="C344" s="173">
        <v>0</v>
      </c>
      <c r="D344" s="221">
        <v>0</v>
      </c>
      <c r="E344" s="222">
        <v>0</v>
      </c>
      <c r="O344" s="203">
        <f t="shared" si="24"/>
        <v>0</v>
      </c>
      <c r="R344" s="168">
        <f t="shared" si="22"/>
        <v>0</v>
      </c>
      <c r="S344" s="203">
        <f t="shared" si="25"/>
        <v>0</v>
      </c>
      <c r="U344" s="168">
        <f t="shared" si="23"/>
        <v>0</v>
      </c>
    </row>
    <row r="345" spans="1:21" ht="20.100000000000001" hidden="1" customHeight="1">
      <c r="A345" s="168">
        <v>2040505</v>
      </c>
      <c r="B345" s="164" t="s">
        <v>1699</v>
      </c>
      <c r="C345" s="173">
        <v>0</v>
      </c>
      <c r="D345" s="221">
        <v>0</v>
      </c>
      <c r="E345" s="222">
        <v>0</v>
      </c>
      <c r="O345" s="203">
        <f t="shared" si="24"/>
        <v>0</v>
      </c>
      <c r="R345" s="168">
        <f t="shared" si="22"/>
        <v>0</v>
      </c>
      <c r="S345" s="203">
        <f t="shared" si="25"/>
        <v>0</v>
      </c>
      <c r="U345" s="168">
        <f t="shared" si="23"/>
        <v>0</v>
      </c>
    </row>
    <row r="346" spans="1:21" ht="20.100000000000001" hidden="1" customHeight="1">
      <c r="A346" s="168">
        <v>2040506</v>
      </c>
      <c r="B346" s="164" t="s">
        <v>1700</v>
      </c>
      <c r="C346" s="173">
        <v>0</v>
      </c>
      <c r="D346" s="221">
        <v>0</v>
      </c>
      <c r="E346" s="222">
        <v>0</v>
      </c>
      <c r="O346" s="203">
        <f t="shared" si="24"/>
        <v>0</v>
      </c>
      <c r="R346" s="168">
        <f t="shared" si="22"/>
        <v>0</v>
      </c>
      <c r="S346" s="203">
        <f t="shared" si="25"/>
        <v>0</v>
      </c>
      <c r="U346" s="168">
        <f t="shared" si="23"/>
        <v>0</v>
      </c>
    </row>
    <row r="347" spans="1:21" ht="20.100000000000001" hidden="1" customHeight="1">
      <c r="A347" s="168">
        <v>2040550</v>
      </c>
      <c r="B347" s="164" t="s">
        <v>1511</v>
      </c>
      <c r="C347" s="173">
        <v>0</v>
      </c>
      <c r="D347" s="221">
        <v>1</v>
      </c>
      <c r="E347" s="222">
        <v>0</v>
      </c>
      <c r="O347" s="203">
        <f t="shared" si="24"/>
        <v>0</v>
      </c>
      <c r="R347" s="168">
        <f t="shared" si="22"/>
        <v>0</v>
      </c>
      <c r="S347" s="203">
        <f t="shared" si="25"/>
        <v>0</v>
      </c>
      <c r="U347" s="168">
        <f t="shared" si="23"/>
        <v>0</v>
      </c>
    </row>
    <row r="348" spans="1:21" ht="20.100000000000001" hidden="1" customHeight="1">
      <c r="A348" s="168">
        <v>2040599</v>
      </c>
      <c r="B348" s="164" t="s">
        <v>1701</v>
      </c>
      <c r="C348" s="173">
        <v>0</v>
      </c>
      <c r="D348" s="221">
        <v>0</v>
      </c>
      <c r="E348" s="222">
        <v>0</v>
      </c>
      <c r="O348" s="203">
        <f t="shared" si="24"/>
        <v>0</v>
      </c>
      <c r="R348" s="168">
        <f t="shared" si="22"/>
        <v>0</v>
      </c>
      <c r="S348" s="203">
        <f t="shared" si="25"/>
        <v>0</v>
      </c>
      <c r="U348" s="168">
        <f t="shared" si="23"/>
        <v>0</v>
      </c>
    </row>
    <row r="349" spans="1:21" ht="20.100000000000001" customHeight="1">
      <c r="A349" s="168">
        <v>20406</v>
      </c>
      <c r="B349" s="164" t="s">
        <v>1702</v>
      </c>
      <c r="C349" s="173">
        <v>2431.04</v>
      </c>
      <c r="D349" s="221">
        <v>0</v>
      </c>
      <c r="E349" s="222">
        <v>2431.04</v>
      </c>
      <c r="F349" s="168">
        <v>1375</v>
      </c>
      <c r="G349" s="204">
        <v>156</v>
      </c>
      <c r="O349" s="203">
        <f t="shared" si="24"/>
        <v>-900.04</v>
      </c>
      <c r="P349" s="168">
        <v>830.04</v>
      </c>
      <c r="Q349" s="168">
        <v>70</v>
      </c>
      <c r="R349" s="168">
        <f t="shared" si="22"/>
        <v>2431.04</v>
      </c>
      <c r="S349" s="203">
        <f t="shared" si="25"/>
        <v>0</v>
      </c>
      <c r="U349" s="168">
        <f t="shared" si="23"/>
        <v>2431.04</v>
      </c>
    </row>
    <row r="350" spans="1:21" ht="20.100000000000001" customHeight="1">
      <c r="A350" s="168">
        <v>2040601</v>
      </c>
      <c r="B350" s="164" t="s">
        <v>1502</v>
      </c>
      <c r="C350" s="173">
        <v>1309.95</v>
      </c>
      <c r="D350" s="221">
        <v>1</v>
      </c>
      <c r="E350" s="222">
        <v>1309.95</v>
      </c>
      <c r="F350" s="168">
        <v>1190</v>
      </c>
      <c r="O350" s="203">
        <f t="shared" si="24"/>
        <v>-119.95</v>
      </c>
      <c r="P350" s="168">
        <v>119.95</v>
      </c>
      <c r="R350" s="168">
        <f t="shared" si="22"/>
        <v>1309.95</v>
      </c>
      <c r="S350" s="203">
        <f t="shared" si="25"/>
        <v>0</v>
      </c>
      <c r="U350" s="168">
        <f t="shared" si="23"/>
        <v>1309.95</v>
      </c>
    </row>
    <row r="351" spans="1:21" ht="20.100000000000001" customHeight="1">
      <c r="A351" s="168">
        <v>2040602</v>
      </c>
      <c r="B351" s="164" t="s">
        <v>1503</v>
      </c>
      <c r="C351" s="173">
        <v>649.9</v>
      </c>
      <c r="D351" s="221">
        <v>2</v>
      </c>
      <c r="E351" s="222">
        <v>649.9</v>
      </c>
      <c r="O351" s="203">
        <f t="shared" si="24"/>
        <v>-649.9</v>
      </c>
      <c r="P351" s="168">
        <v>649.9</v>
      </c>
      <c r="R351" s="168">
        <f t="shared" si="22"/>
        <v>649.9</v>
      </c>
      <c r="S351" s="203">
        <f t="shared" si="25"/>
        <v>0</v>
      </c>
      <c r="U351" s="168">
        <f t="shared" si="23"/>
        <v>649.9</v>
      </c>
    </row>
    <row r="352" spans="1:21" ht="20.100000000000001" hidden="1" customHeight="1">
      <c r="A352" s="168">
        <v>2040603</v>
      </c>
      <c r="B352" s="164" t="s">
        <v>1504</v>
      </c>
      <c r="C352" s="173">
        <v>0</v>
      </c>
      <c r="D352" s="221">
        <v>2</v>
      </c>
      <c r="E352" s="222">
        <v>0</v>
      </c>
      <c r="O352" s="203">
        <f t="shared" si="24"/>
        <v>0</v>
      </c>
      <c r="R352" s="168">
        <f t="shared" si="22"/>
        <v>0</v>
      </c>
      <c r="S352" s="203">
        <f t="shared" si="25"/>
        <v>0</v>
      </c>
      <c r="U352" s="168">
        <f t="shared" si="23"/>
        <v>0</v>
      </c>
    </row>
    <row r="353" spans="1:21" ht="20.100000000000001" hidden="1" customHeight="1">
      <c r="A353" s="168">
        <v>2040604</v>
      </c>
      <c r="B353" s="164" t="s">
        <v>1703</v>
      </c>
      <c r="C353" s="173">
        <v>0</v>
      </c>
      <c r="D353" s="221">
        <v>0</v>
      </c>
      <c r="E353" s="222">
        <v>0</v>
      </c>
      <c r="O353" s="203">
        <f t="shared" si="24"/>
        <v>0</v>
      </c>
      <c r="R353" s="168">
        <f t="shared" si="22"/>
        <v>0</v>
      </c>
      <c r="S353" s="203">
        <f t="shared" si="25"/>
        <v>0</v>
      </c>
      <c r="U353" s="168">
        <f t="shared" si="23"/>
        <v>0</v>
      </c>
    </row>
    <row r="354" spans="1:21" ht="20.100000000000001" customHeight="1">
      <c r="A354" s="168">
        <v>2040605</v>
      </c>
      <c r="B354" s="164" t="s">
        <v>1704</v>
      </c>
      <c r="C354" s="173">
        <v>13</v>
      </c>
      <c r="D354" s="221">
        <v>0</v>
      </c>
      <c r="E354" s="222">
        <v>13</v>
      </c>
      <c r="O354" s="203">
        <f t="shared" si="24"/>
        <v>-13</v>
      </c>
      <c r="Q354" s="168">
        <v>13</v>
      </c>
      <c r="R354" s="168">
        <f t="shared" si="22"/>
        <v>13</v>
      </c>
      <c r="S354" s="203">
        <f t="shared" si="25"/>
        <v>0</v>
      </c>
      <c r="U354" s="168">
        <f t="shared" si="23"/>
        <v>13</v>
      </c>
    </row>
    <row r="355" spans="1:21" ht="20.100000000000001" hidden="1" customHeight="1">
      <c r="A355" s="168">
        <v>2040606</v>
      </c>
      <c r="B355" s="164" t="s">
        <v>1705</v>
      </c>
      <c r="C355" s="173">
        <v>0</v>
      </c>
      <c r="D355" s="221">
        <v>0</v>
      </c>
      <c r="E355" s="222">
        <v>0</v>
      </c>
      <c r="O355" s="203">
        <f t="shared" si="24"/>
        <v>0</v>
      </c>
      <c r="R355" s="168">
        <f t="shared" si="22"/>
        <v>0</v>
      </c>
      <c r="S355" s="203">
        <f t="shared" si="25"/>
        <v>0</v>
      </c>
      <c r="U355" s="168">
        <f t="shared" si="23"/>
        <v>0</v>
      </c>
    </row>
    <row r="356" spans="1:21" ht="20.100000000000001" customHeight="1">
      <c r="A356" s="168">
        <v>2040607</v>
      </c>
      <c r="B356" s="164" t="s">
        <v>1706</v>
      </c>
      <c r="C356" s="173">
        <v>3</v>
      </c>
      <c r="D356" s="221">
        <v>0</v>
      </c>
      <c r="E356" s="222">
        <v>3</v>
      </c>
      <c r="O356" s="203">
        <f t="shared" si="24"/>
        <v>-3</v>
      </c>
      <c r="Q356" s="168">
        <v>3</v>
      </c>
      <c r="R356" s="168">
        <f t="shared" si="22"/>
        <v>3</v>
      </c>
      <c r="S356" s="203">
        <f t="shared" si="25"/>
        <v>0</v>
      </c>
      <c r="U356" s="168">
        <f t="shared" si="23"/>
        <v>3</v>
      </c>
    </row>
    <row r="357" spans="1:21" ht="20.100000000000001" hidden="1" customHeight="1">
      <c r="A357" s="168">
        <v>2040608</v>
      </c>
      <c r="B357" s="164" t="s">
        <v>1707</v>
      </c>
      <c r="C357" s="173">
        <v>0</v>
      </c>
      <c r="D357" s="221">
        <v>0</v>
      </c>
      <c r="E357" s="222">
        <v>0</v>
      </c>
      <c r="O357" s="203">
        <f t="shared" si="24"/>
        <v>0</v>
      </c>
      <c r="R357" s="168">
        <f t="shared" si="22"/>
        <v>0</v>
      </c>
      <c r="S357" s="203">
        <f t="shared" si="25"/>
        <v>0</v>
      </c>
      <c r="U357" s="168">
        <f t="shared" si="23"/>
        <v>0</v>
      </c>
    </row>
    <row r="358" spans="1:21" ht="20.100000000000001" hidden="1" customHeight="1">
      <c r="A358" s="168">
        <v>2040609</v>
      </c>
      <c r="B358" s="164" t="s">
        <v>1708</v>
      </c>
      <c r="C358" s="173">
        <v>0</v>
      </c>
      <c r="D358" s="221">
        <v>0</v>
      </c>
      <c r="E358" s="222">
        <v>0</v>
      </c>
      <c r="O358" s="203">
        <f t="shared" si="24"/>
        <v>0</v>
      </c>
      <c r="R358" s="168">
        <f t="shared" si="22"/>
        <v>0</v>
      </c>
      <c r="S358" s="203">
        <f t="shared" si="25"/>
        <v>0</v>
      </c>
      <c r="U358" s="168">
        <f t="shared" si="23"/>
        <v>0</v>
      </c>
    </row>
    <row r="359" spans="1:21" ht="20.100000000000001" customHeight="1">
      <c r="A359" s="168">
        <v>2040610</v>
      </c>
      <c r="B359" s="164" t="s">
        <v>1709</v>
      </c>
      <c r="C359" s="173">
        <v>186</v>
      </c>
      <c r="D359" s="221">
        <v>0</v>
      </c>
      <c r="E359" s="222">
        <v>186</v>
      </c>
      <c r="G359" s="204">
        <v>156</v>
      </c>
      <c r="O359" s="203">
        <f t="shared" si="24"/>
        <v>-30</v>
      </c>
      <c r="Q359" s="168">
        <v>30</v>
      </c>
      <c r="R359" s="168">
        <f t="shared" si="22"/>
        <v>186</v>
      </c>
      <c r="S359" s="203">
        <f t="shared" si="25"/>
        <v>0</v>
      </c>
      <c r="U359" s="168">
        <f t="shared" si="23"/>
        <v>186</v>
      </c>
    </row>
    <row r="360" spans="1:21" ht="20.100000000000001" hidden="1" customHeight="1">
      <c r="A360" s="168">
        <v>2040611</v>
      </c>
      <c r="B360" s="164" t="s">
        <v>1710</v>
      </c>
      <c r="C360" s="173">
        <v>0</v>
      </c>
      <c r="D360" s="221">
        <v>0</v>
      </c>
      <c r="E360" s="222">
        <v>0</v>
      </c>
      <c r="O360" s="203">
        <f t="shared" si="24"/>
        <v>0</v>
      </c>
      <c r="R360" s="168">
        <f t="shared" si="22"/>
        <v>0</v>
      </c>
      <c r="S360" s="203">
        <f t="shared" si="25"/>
        <v>0</v>
      </c>
      <c r="U360" s="168">
        <f t="shared" si="23"/>
        <v>0</v>
      </c>
    </row>
    <row r="361" spans="1:21" ht="20.100000000000001" customHeight="1">
      <c r="A361" s="168">
        <v>2040612</v>
      </c>
      <c r="B361" s="164" t="s">
        <v>1711</v>
      </c>
      <c r="C361" s="173">
        <v>24</v>
      </c>
      <c r="D361" s="221">
        <v>0</v>
      </c>
      <c r="E361" s="222">
        <v>24</v>
      </c>
      <c r="O361" s="203">
        <f t="shared" si="24"/>
        <v>-24</v>
      </c>
      <c r="Q361" s="168">
        <v>24</v>
      </c>
      <c r="R361" s="168">
        <f t="shared" si="22"/>
        <v>24</v>
      </c>
      <c r="S361" s="203">
        <f t="shared" si="25"/>
        <v>0</v>
      </c>
      <c r="U361" s="168">
        <f t="shared" si="23"/>
        <v>24</v>
      </c>
    </row>
    <row r="362" spans="1:21" ht="20.100000000000001" hidden="1" customHeight="1">
      <c r="A362" s="168">
        <v>2040613</v>
      </c>
      <c r="B362" s="164" t="s">
        <v>1544</v>
      </c>
      <c r="C362" s="173">
        <v>0</v>
      </c>
      <c r="D362" s="221">
        <v>0</v>
      </c>
      <c r="E362" s="222">
        <v>0</v>
      </c>
      <c r="O362" s="203">
        <f t="shared" si="24"/>
        <v>0</v>
      </c>
      <c r="R362" s="168">
        <f t="shared" si="22"/>
        <v>0</v>
      </c>
      <c r="S362" s="203">
        <f t="shared" si="25"/>
        <v>0</v>
      </c>
      <c r="U362" s="168">
        <f t="shared" si="23"/>
        <v>0</v>
      </c>
    </row>
    <row r="363" spans="1:21" ht="20.100000000000001" customHeight="1">
      <c r="A363" s="168">
        <v>2040650</v>
      </c>
      <c r="B363" s="164" t="s">
        <v>1511</v>
      </c>
      <c r="C363" s="173">
        <v>245.19</v>
      </c>
      <c r="D363" s="221">
        <v>1</v>
      </c>
      <c r="E363" s="222">
        <v>245.19</v>
      </c>
      <c r="F363" s="168">
        <v>185</v>
      </c>
      <c r="O363" s="203">
        <f t="shared" si="24"/>
        <v>-60.19</v>
      </c>
      <c r="P363" s="168">
        <v>60.19</v>
      </c>
      <c r="R363" s="168">
        <f t="shared" si="22"/>
        <v>245.19</v>
      </c>
      <c r="S363" s="203">
        <f t="shared" si="25"/>
        <v>0</v>
      </c>
      <c r="U363" s="168">
        <f t="shared" si="23"/>
        <v>245.19</v>
      </c>
    </row>
    <row r="364" spans="1:21" ht="20.100000000000001" hidden="1" customHeight="1">
      <c r="A364" s="168">
        <v>2040699</v>
      </c>
      <c r="B364" s="164" t="s">
        <v>1712</v>
      </c>
      <c r="C364" s="173">
        <v>0</v>
      </c>
      <c r="D364" s="221">
        <v>0</v>
      </c>
      <c r="E364" s="222">
        <v>0</v>
      </c>
      <c r="O364" s="203">
        <f t="shared" si="24"/>
        <v>0</v>
      </c>
      <c r="R364" s="168">
        <f t="shared" si="22"/>
        <v>0</v>
      </c>
      <c r="S364" s="203">
        <f t="shared" si="25"/>
        <v>0</v>
      </c>
      <c r="U364" s="168">
        <f t="shared" si="23"/>
        <v>0</v>
      </c>
    </row>
    <row r="365" spans="1:21" ht="20.100000000000001" hidden="1" customHeight="1">
      <c r="A365" s="168">
        <v>20407</v>
      </c>
      <c r="B365" s="164" t="s">
        <v>1713</v>
      </c>
      <c r="C365" s="173">
        <v>0</v>
      </c>
      <c r="D365" s="221">
        <v>0</v>
      </c>
      <c r="E365" s="222">
        <v>0</v>
      </c>
      <c r="O365" s="203">
        <f t="shared" si="24"/>
        <v>0</v>
      </c>
      <c r="R365" s="168">
        <f t="shared" si="22"/>
        <v>0</v>
      </c>
      <c r="S365" s="203">
        <f t="shared" si="25"/>
        <v>0</v>
      </c>
      <c r="U365" s="168">
        <f t="shared" si="23"/>
        <v>0</v>
      </c>
    </row>
    <row r="366" spans="1:21" ht="20.100000000000001" hidden="1" customHeight="1">
      <c r="A366" s="168">
        <v>2040701</v>
      </c>
      <c r="B366" s="164" t="s">
        <v>1502</v>
      </c>
      <c r="C366" s="173">
        <v>0</v>
      </c>
      <c r="D366" s="221">
        <v>1</v>
      </c>
      <c r="E366" s="222">
        <v>0</v>
      </c>
      <c r="O366" s="203">
        <f t="shared" si="24"/>
        <v>0</v>
      </c>
      <c r="R366" s="168">
        <f t="shared" si="22"/>
        <v>0</v>
      </c>
      <c r="S366" s="203">
        <f t="shared" si="25"/>
        <v>0</v>
      </c>
      <c r="U366" s="168">
        <f t="shared" si="23"/>
        <v>0</v>
      </c>
    </row>
    <row r="367" spans="1:21" ht="20.100000000000001" hidden="1" customHeight="1">
      <c r="A367" s="168">
        <v>2040702</v>
      </c>
      <c r="B367" s="164" t="s">
        <v>1503</v>
      </c>
      <c r="C367" s="173">
        <v>0</v>
      </c>
      <c r="D367" s="221">
        <v>2</v>
      </c>
      <c r="E367" s="222">
        <v>0</v>
      </c>
      <c r="O367" s="203">
        <f t="shared" si="24"/>
        <v>0</v>
      </c>
      <c r="R367" s="168">
        <f t="shared" si="22"/>
        <v>0</v>
      </c>
      <c r="S367" s="203">
        <f t="shared" si="25"/>
        <v>0</v>
      </c>
      <c r="U367" s="168">
        <f t="shared" si="23"/>
        <v>0</v>
      </c>
    </row>
    <row r="368" spans="1:21" ht="20.100000000000001" hidden="1" customHeight="1">
      <c r="A368" s="168">
        <v>2040703</v>
      </c>
      <c r="B368" s="164" t="s">
        <v>1504</v>
      </c>
      <c r="C368" s="173">
        <v>0</v>
      </c>
      <c r="D368" s="221">
        <v>2</v>
      </c>
      <c r="E368" s="222">
        <v>0</v>
      </c>
      <c r="O368" s="203">
        <f t="shared" si="24"/>
        <v>0</v>
      </c>
      <c r="R368" s="168">
        <f t="shared" si="22"/>
        <v>0</v>
      </c>
      <c r="S368" s="203">
        <f t="shared" si="25"/>
        <v>0</v>
      </c>
      <c r="U368" s="168">
        <f t="shared" si="23"/>
        <v>0</v>
      </c>
    </row>
    <row r="369" spans="1:21" ht="20.100000000000001" hidden="1" customHeight="1">
      <c r="A369" s="168">
        <v>2040704</v>
      </c>
      <c r="B369" s="164" t="s">
        <v>1714</v>
      </c>
      <c r="C369" s="173">
        <v>0</v>
      </c>
      <c r="D369" s="221">
        <v>0</v>
      </c>
      <c r="E369" s="222">
        <v>0</v>
      </c>
      <c r="O369" s="203">
        <f t="shared" si="24"/>
        <v>0</v>
      </c>
      <c r="R369" s="168">
        <f t="shared" si="22"/>
        <v>0</v>
      </c>
      <c r="S369" s="203">
        <f t="shared" si="25"/>
        <v>0</v>
      </c>
      <c r="U369" s="168">
        <f t="shared" si="23"/>
        <v>0</v>
      </c>
    </row>
    <row r="370" spans="1:21" ht="20.100000000000001" hidden="1" customHeight="1">
      <c r="A370" s="168">
        <v>2040705</v>
      </c>
      <c r="B370" s="164" t="s">
        <v>1715</v>
      </c>
      <c r="C370" s="173">
        <v>0</v>
      </c>
      <c r="D370" s="221">
        <v>0</v>
      </c>
      <c r="E370" s="222">
        <v>0</v>
      </c>
      <c r="O370" s="203">
        <f t="shared" si="24"/>
        <v>0</v>
      </c>
      <c r="R370" s="168">
        <f t="shared" si="22"/>
        <v>0</v>
      </c>
      <c r="S370" s="203">
        <f t="shared" si="25"/>
        <v>0</v>
      </c>
      <c r="U370" s="168">
        <f t="shared" si="23"/>
        <v>0</v>
      </c>
    </row>
    <row r="371" spans="1:21" ht="20.100000000000001" hidden="1" customHeight="1">
      <c r="A371" s="168">
        <v>2040706</v>
      </c>
      <c r="B371" s="164" t="s">
        <v>1716</v>
      </c>
      <c r="C371" s="173">
        <v>0</v>
      </c>
      <c r="D371" s="221">
        <v>0</v>
      </c>
      <c r="E371" s="222">
        <v>0</v>
      </c>
      <c r="O371" s="203">
        <f t="shared" si="24"/>
        <v>0</v>
      </c>
      <c r="R371" s="168">
        <f t="shared" si="22"/>
        <v>0</v>
      </c>
      <c r="S371" s="203">
        <f t="shared" si="25"/>
        <v>0</v>
      </c>
      <c r="U371" s="168">
        <f t="shared" si="23"/>
        <v>0</v>
      </c>
    </row>
    <row r="372" spans="1:21" ht="20.100000000000001" hidden="1" customHeight="1">
      <c r="A372" s="168">
        <v>2040707</v>
      </c>
      <c r="B372" s="164" t="s">
        <v>1544</v>
      </c>
      <c r="C372" s="173">
        <v>0</v>
      </c>
      <c r="D372" s="221">
        <v>0</v>
      </c>
      <c r="E372" s="222">
        <v>0</v>
      </c>
      <c r="O372" s="203">
        <f t="shared" si="24"/>
        <v>0</v>
      </c>
      <c r="R372" s="168">
        <f t="shared" si="22"/>
        <v>0</v>
      </c>
      <c r="S372" s="203">
        <f t="shared" si="25"/>
        <v>0</v>
      </c>
      <c r="U372" s="168">
        <f t="shared" si="23"/>
        <v>0</v>
      </c>
    </row>
    <row r="373" spans="1:21" ht="20.100000000000001" hidden="1" customHeight="1">
      <c r="A373" s="168">
        <v>2040750</v>
      </c>
      <c r="B373" s="164" t="s">
        <v>1511</v>
      </c>
      <c r="C373" s="173">
        <v>0</v>
      </c>
      <c r="D373" s="221">
        <v>1</v>
      </c>
      <c r="E373" s="222">
        <v>0</v>
      </c>
      <c r="O373" s="203">
        <f t="shared" si="24"/>
        <v>0</v>
      </c>
      <c r="R373" s="168">
        <f t="shared" si="22"/>
        <v>0</v>
      </c>
      <c r="S373" s="203">
        <f t="shared" si="25"/>
        <v>0</v>
      </c>
      <c r="U373" s="168">
        <f t="shared" si="23"/>
        <v>0</v>
      </c>
    </row>
    <row r="374" spans="1:21" ht="20.100000000000001" hidden="1" customHeight="1">
      <c r="A374" s="168">
        <v>2040799</v>
      </c>
      <c r="B374" s="164" t="s">
        <v>1717</v>
      </c>
      <c r="C374" s="173">
        <v>0</v>
      </c>
      <c r="D374" s="221">
        <v>0</v>
      </c>
      <c r="E374" s="222">
        <v>0</v>
      </c>
      <c r="O374" s="203">
        <f t="shared" si="24"/>
        <v>0</v>
      </c>
      <c r="R374" s="168">
        <f t="shared" si="22"/>
        <v>0</v>
      </c>
      <c r="S374" s="203">
        <f t="shared" si="25"/>
        <v>0</v>
      </c>
      <c r="U374" s="168">
        <f t="shared" si="23"/>
        <v>0</v>
      </c>
    </row>
    <row r="375" spans="1:21" ht="20.100000000000001" hidden="1" customHeight="1">
      <c r="A375" s="168">
        <v>20408</v>
      </c>
      <c r="B375" s="164" t="s">
        <v>1718</v>
      </c>
      <c r="C375" s="173">
        <v>0</v>
      </c>
      <c r="D375" s="221">
        <v>0</v>
      </c>
      <c r="E375" s="222">
        <v>0</v>
      </c>
      <c r="O375" s="203">
        <f t="shared" si="24"/>
        <v>0</v>
      </c>
      <c r="R375" s="168">
        <f t="shared" si="22"/>
        <v>0</v>
      </c>
      <c r="S375" s="203">
        <f t="shared" si="25"/>
        <v>0</v>
      </c>
      <c r="U375" s="168">
        <f t="shared" si="23"/>
        <v>0</v>
      </c>
    </row>
    <row r="376" spans="1:21" ht="20.100000000000001" hidden="1" customHeight="1">
      <c r="A376" s="168">
        <v>2040801</v>
      </c>
      <c r="B376" s="164" t="s">
        <v>1502</v>
      </c>
      <c r="C376" s="173">
        <v>0</v>
      </c>
      <c r="D376" s="221">
        <v>1</v>
      </c>
      <c r="E376" s="222">
        <v>0</v>
      </c>
      <c r="O376" s="203">
        <f t="shared" si="24"/>
        <v>0</v>
      </c>
      <c r="R376" s="168">
        <f t="shared" si="22"/>
        <v>0</v>
      </c>
      <c r="S376" s="203">
        <f t="shared" si="25"/>
        <v>0</v>
      </c>
      <c r="U376" s="168">
        <f t="shared" si="23"/>
        <v>0</v>
      </c>
    </row>
    <row r="377" spans="1:21" ht="20.100000000000001" hidden="1" customHeight="1">
      <c r="A377" s="168">
        <v>2040802</v>
      </c>
      <c r="B377" s="164" t="s">
        <v>1503</v>
      </c>
      <c r="C377" s="173">
        <v>0</v>
      </c>
      <c r="D377" s="221">
        <v>2</v>
      </c>
      <c r="E377" s="222">
        <v>0</v>
      </c>
      <c r="O377" s="203">
        <f t="shared" si="24"/>
        <v>0</v>
      </c>
      <c r="R377" s="168">
        <f t="shared" si="22"/>
        <v>0</v>
      </c>
      <c r="S377" s="203">
        <f t="shared" si="25"/>
        <v>0</v>
      </c>
      <c r="U377" s="168">
        <f t="shared" si="23"/>
        <v>0</v>
      </c>
    </row>
    <row r="378" spans="1:21" ht="20.100000000000001" hidden="1" customHeight="1">
      <c r="A378" s="168">
        <v>2040803</v>
      </c>
      <c r="B378" s="164" t="s">
        <v>1504</v>
      </c>
      <c r="C378" s="173">
        <v>0</v>
      </c>
      <c r="D378" s="221">
        <v>2</v>
      </c>
      <c r="E378" s="222">
        <v>0</v>
      </c>
      <c r="O378" s="203">
        <f t="shared" si="24"/>
        <v>0</v>
      </c>
      <c r="R378" s="168">
        <f t="shared" si="22"/>
        <v>0</v>
      </c>
      <c r="S378" s="203">
        <f t="shared" si="25"/>
        <v>0</v>
      </c>
      <c r="U378" s="168">
        <f t="shared" si="23"/>
        <v>0</v>
      </c>
    </row>
    <row r="379" spans="1:21" ht="20.100000000000001" hidden="1" customHeight="1">
      <c r="A379" s="168">
        <v>2040804</v>
      </c>
      <c r="B379" s="164" t="s">
        <v>1719</v>
      </c>
      <c r="C379" s="173">
        <v>0</v>
      </c>
      <c r="D379" s="221">
        <v>0</v>
      </c>
      <c r="E379" s="222">
        <v>0</v>
      </c>
      <c r="O379" s="203">
        <f t="shared" si="24"/>
        <v>0</v>
      </c>
      <c r="R379" s="168">
        <f t="shared" si="22"/>
        <v>0</v>
      </c>
      <c r="S379" s="203">
        <f t="shared" si="25"/>
        <v>0</v>
      </c>
      <c r="U379" s="168">
        <f t="shared" si="23"/>
        <v>0</v>
      </c>
    </row>
    <row r="380" spans="1:21" ht="20.100000000000001" hidden="1" customHeight="1">
      <c r="A380" s="168">
        <v>2040805</v>
      </c>
      <c r="B380" s="164" t="s">
        <v>1720</v>
      </c>
      <c r="C380" s="173">
        <v>0</v>
      </c>
      <c r="D380" s="221">
        <v>0</v>
      </c>
      <c r="E380" s="222">
        <v>0</v>
      </c>
      <c r="O380" s="203">
        <f t="shared" si="24"/>
        <v>0</v>
      </c>
      <c r="R380" s="168">
        <f t="shared" si="22"/>
        <v>0</v>
      </c>
      <c r="S380" s="203">
        <f t="shared" si="25"/>
        <v>0</v>
      </c>
      <c r="U380" s="168">
        <f t="shared" si="23"/>
        <v>0</v>
      </c>
    </row>
    <row r="381" spans="1:21" ht="20.100000000000001" hidden="1" customHeight="1">
      <c r="A381" s="168">
        <v>2040806</v>
      </c>
      <c r="B381" s="164" t="s">
        <v>1721</v>
      </c>
      <c r="C381" s="173">
        <v>0</v>
      </c>
      <c r="D381" s="221">
        <v>0</v>
      </c>
      <c r="E381" s="222">
        <v>0</v>
      </c>
      <c r="O381" s="203">
        <f t="shared" si="24"/>
        <v>0</v>
      </c>
      <c r="R381" s="168">
        <f t="shared" si="22"/>
        <v>0</v>
      </c>
      <c r="S381" s="203">
        <f t="shared" si="25"/>
        <v>0</v>
      </c>
      <c r="U381" s="168">
        <f t="shared" si="23"/>
        <v>0</v>
      </c>
    </row>
    <row r="382" spans="1:21" ht="20.100000000000001" hidden="1" customHeight="1">
      <c r="A382" s="168">
        <v>2040807</v>
      </c>
      <c r="B382" s="164" t="s">
        <v>1544</v>
      </c>
      <c r="C382" s="173">
        <v>0</v>
      </c>
      <c r="D382" s="221">
        <v>0</v>
      </c>
      <c r="E382" s="222">
        <v>0</v>
      </c>
      <c r="O382" s="203">
        <f t="shared" si="24"/>
        <v>0</v>
      </c>
      <c r="R382" s="168">
        <f t="shared" si="22"/>
        <v>0</v>
      </c>
      <c r="S382" s="203">
        <f t="shared" si="25"/>
        <v>0</v>
      </c>
      <c r="U382" s="168">
        <f t="shared" si="23"/>
        <v>0</v>
      </c>
    </row>
    <row r="383" spans="1:21" ht="20.100000000000001" hidden="1" customHeight="1">
      <c r="A383" s="168">
        <v>2040850</v>
      </c>
      <c r="B383" s="164" t="s">
        <v>1511</v>
      </c>
      <c r="C383" s="173">
        <v>0</v>
      </c>
      <c r="D383" s="221">
        <v>1</v>
      </c>
      <c r="E383" s="222">
        <v>0</v>
      </c>
      <c r="O383" s="203">
        <f t="shared" si="24"/>
        <v>0</v>
      </c>
      <c r="R383" s="168">
        <f t="shared" si="22"/>
        <v>0</v>
      </c>
      <c r="S383" s="203">
        <f t="shared" si="25"/>
        <v>0</v>
      </c>
      <c r="U383" s="168">
        <f t="shared" si="23"/>
        <v>0</v>
      </c>
    </row>
    <row r="384" spans="1:21" ht="20.100000000000001" hidden="1" customHeight="1">
      <c r="A384" s="168">
        <v>2040899</v>
      </c>
      <c r="B384" s="164" t="s">
        <v>1722</v>
      </c>
      <c r="C384" s="173">
        <v>0</v>
      </c>
      <c r="D384" s="221">
        <v>0</v>
      </c>
      <c r="E384" s="222">
        <v>0</v>
      </c>
      <c r="O384" s="203">
        <f t="shared" si="24"/>
        <v>0</v>
      </c>
      <c r="R384" s="168">
        <f t="shared" si="22"/>
        <v>0</v>
      </c>
      <c r="S384" s="203">
        <f t="shared" si="25"/>
        <v>0</v>
      </c>
      <c r="U384" s="168">
        <f t="shared" si="23"/>
        <v>0</v>
      </c>
    </row>
    <row r="385" spans="1:21" ht="20.100000000000001" hidden="1" customHeight="1">
      <c r="A385" s="168">
        <v>20409</v>
      </c>
      <c r="B385" s="164" t="s">
        <v>1723</v>
      </c>
      <c r="C385" s="173">
        <v>0</v>
      </c>
      <c r="D385" s="221">
        <v>0</v>
      </c>
      <c r="E385" s="222">
        <v>0</v>
      </c>
      <c r="O385" s="203">
        <f t="shared" si="24"/>
        <v>0</v>
      </c>
      <c r="R385" s="168">
        <f t="shared" si="22"/>
        <v>0</v>
      </c>
      <c r="S385" s="203">
        <f t="shared" si="25"/>
        <v>0</v>
      </c>
      <c r="U385" s="168">
        <f t="shared" si="23"/>
        <v>0</v>
      </c>
    </row>
    <row r="386" spans="1:21" ht="20.100000000000001" hidden="1" customHeight="1">
      <c r="A386" s="168">
        <v>2040901</v>
      </c>
      <c r="B386" s="164" t="s">
        <v>1502</v>
      </c>
      <c r="C386" s="173">
        <v>0</v>
      </c>
      <c r="D386" s="221">
        <v>1</v>
      </c>
      <c r="E386" s="222">
        <v>0</v>
      </c>
      <c r="O386" s="203">
        <f t="shared" si="24"/>
        <v>0</v>
      </c>
      <c r="R386" s="168">
        <f t="shared" si="22"/>
        <v>0</v>
      </c>
      <c r="S386" s="203">
        <f t="shared" si="25"/>
        <v>0</v>
      </c>
      <c r="U386" s="168">
        <f t="shared" si="23"/>
        <v>0</v>
      </c>
    </row>
    <row r="387" spans="1:21" ht="20.100000000000001" hidden="1" customHeight="1">
      <c r="A387" s="168">
        <v>2040902</v>
      </c>
      <c r="B387" s="164" t="s">
        <v>1503</v>
      </c>
      <c r="C387" s="173">
        <v>0</v>
      </c>
      <c r="D387" s="221">
        <v>2</v>
      </c>
      <c r="E387" s="222">
        <v>0</v>
      </c>
      <c r="O387" s="203">
        <f t="shared" si="24"/>
        <v>0</v>
      </c>
      <c r="R387" s="168">
        <f t="shared" si="22"/>
        <v>0</v>
      </c>
      <c r="S387" s="203">
        <f t="shared" si="25"/>
        <v>0</v>
      </c>
      <c r="U387" s="168">
        <f t="shared" si="23"/>
        <v>0</v>
      </c>
    </row>
    <row r="388" spans="1:21" ht="20.100000000000001" hidden="1" customHeight="1">
      <c r="A388" s="168">
        <v>2040903</v>
      </c>
      <c r="B388" s="164" t="s">
        <v>1504</v>
      </c>
      <c r="C388" s="173">
        <v>0</v>
      </c>
      <c r="D388" s="221">
        <v>2</v>
      </c>
      <c r="E388" s="222">
        <v>0</v>
      </c>
      <c r="O388" s="203">
        <f t="shared" si="24"/>
        <v>0</v>
      </c>
      <c r="R388" s="168">
        <f t="shared" si="22"/>
        <v>0</v>
      </c>
      <c r="S388" s="203">
        <f t="shared" si="25"/>
        <v>0</v>
      </c>
      <c r="U388" s="168">
        <f t="shared" si="23"/>
        <v>0</v>
      </c>
    </row>
    <row r="389" spans="1:21" ht="20.100000000000001" hidden="1" customHeight="1">
      <c r="A389" s="168">
        <v>2040904</v>
      </c>
      <c r="B389" s="164" t="s">
        <v>1724</v>
      </c>
      <c r="C389" s="173">
        <v>0</v>
      </c>
      <c r="D389" s="221">
        <v>0</v>
      </c>
      <c r="E389" s="222">
        <v>0</v>
      </c>
      <c r="O389" s="203">
        <f t="shared" si="24"/>
        <v>0</v>
      </c>
      <c r="R389" s="168">
        <f t="shared" si="22"/>
        <v>0</v>
      </c>
      <c r="S389" s="203">
        <f t="shared" si="25"/>
        <v>0</v>
      </c>
      <c r="U389" s="168">
        <f t="shared" si="23"/>
        <v>0</v>
      </c>
    </row>
    <row r="390" spans="1:21" ht="20.100000000000001" hidden="1" customHeight="1">
      <c r="A390" s="168">
        <v>2040905</v>
      </c>
      <c r="B390" s="164" t="s">
        <v>1725</v>
      </c>
      <c r="C390" s="173">
        <v>0</v>
      </c>
      <c r="D390" s="221">
        <v>0</v>
      </c>
      <c r="E390" s="222">
        <v>0</v>
      </c>
      <c r="O390" s="203">
        <f t="shared" si="24"/>
        <v>0</v>
      </c>
      <c r="R390" s="168">
        <f t="shared" ref="R390:R453" si="26">F390+G390+H390+I390+J390+K390+L390+M390+N390+P390+Q390</f>
        <v>0</v>
      </c>
      <c r="S390" s="203">
        <f t="shared" si="25"/>
        <v>0</v>
      </c>
      <c r="U390" s="168">
        <f t="shared" ref="U390:U453" si="27">R390+T390</f>
        <v>0</v>
      </c>
    </row>
    <row r="391" spans="1:21" ht="20.100000000000001" hidden="1" customHeight="1">
      <c r="A391" s="168">
        <v>2040950</v>
      </c>
      <c r="B391" s="164" t="s">
        <v>1511</v>
      </c>
      <c r="C391" s="173">
        <v>0</v>
      </c>
      <c r="D391" s="221">
        <v>1</v>
      </c>
      <c r="E391" s="222">
        <v>0</v>
      </c>
      <c r="O391" s="203">
        <f t="shared" ref="O391:O454" si="28">F391+G391+H391+I391+J391+K391+L391+M391+N391-E391</f>
        <v>0</v>
      </c>
      <c r="R391" s="168">
        <f t="shared" si="26"/>
        <v>0</v>
      </c>
      <c r="S391" s="203">
        <f t="shared" ref="S391:S454" si="29">R391-E391</f>
        <v>0</v>
      </c>
      <c r="U391" s="168">
        <f t="shared" si="27"/>
        <v>0</v>
      </c>
    </row>
    <row r="392" spans="1:21" ht="20.100000000000001" hidden="1" customHeight="1">
      <c r="A392" s="168">
        <v>2040999</v>
      </c>
      <c r="B392" s="164" t="s">
        <v>1726</v>
      </c>
      <c r="C392" s="173">
        <v>0</v>
      </c>
      <c r="D392" s="221">
        <v>0</v>
      </c>
      <c r="E392" s="222">
        <v>0</v>
      </c>
      <c r="O392" s="203">
        <f t="shared" si="28"/>
        <v>0</v>
      </c>
      <c r="R392" s="168">
        <f t="shared" si="26"/>
        <v>0</v>
      </c>
      <c r="S392" s="203">
        <f t="shared" si="29"/>
        <v>0</v>
      </c>
      <c r="U392" s="168">
        <f t="shared" si="27"/>
        <v>0</v>
      </c>
    </row>
    <row r="393" spans="1:21" ht="20.100000000000001" hidden="1" customHeight="1">
      <c r="A393" s="168">
        <v>20410</v>
      </c>
      <c r="B393" s="164" t="s">
        <v>1727</v>
      </c>
      <c r="C393" s="173">
        <v>0</v>
      </c>
      <c r="D393" s="221">
        <v>0</v>
      </c>
      <c r="E393" s="222">
        <v>0</v>
      </c>
      <c r="O393" s="203">
        <f t="shared" si="28"/>
        <v>0</v>
      </c>
      <c r="R393" s="168">
        <f t="shared" si="26"/>
        <v>0</v>
      </c>
      <c r="S393" s="203">
        <f t="shared" si="29"/>
        <v>0</v>
      </c>
      <c r="U393" s="168">
        <f t="shared" si="27"/>
        <v>0</v>
      </c>
    </row>
    <row r="394" spans="1:21" ht="20.100000000000001" hidden="1" customHeight="1">
      <c r="A394" s="168">
        <v>2041001</v>
      </c>
      <c r="B394" s="164" t="s">
        <v>1502</v>
      </c>
      <c r="C394" s="173">
        <v>0</v>
      </c>
      <c r="D394" s="221">
        <v>1</v>
      </c>
      <c r="E394" s="222">
        <v>0</v>
      </c>
      <c r="O394" s="203">
        <f t="shared" si="28"/>
        <v>0</v>
      </c>
      <c r="R394" s="168">
        <f t="shared" si="26"/>
        <v>0</v>
      </c>
      <c r="S394" s="203">
        <f t="shared" si="29"/>
        <v>0</v>
      </c>
      <c r="U394" s="168">
        <f t="shared" si="27"/>
        <v>0</v>
      </c>
    </row>
    <row r="395" spans="1:21" ht="20.100000000000001" hidden="1" customHeight="1">
      <c r="A395" s="168">
        <v>2041002</v>
      </c>
      <c r="B395" s="164" t="s">
        <v>1503</v>
      </c>
      <c r="C395" s="173">
        <v>0</v>
      </c>
      <c r="D395" s="221">
        <v>2</v>
      </c>
      <c r="E395" s="222">
        <v>0</v>
      </c>
      <c r="O395" s="203">
        <f t="shared" si="28"/>
        <v>0</v>
      </c>
      <c r="R395" s="168">
        <f t="shared" si="26"/>
        <v>0</v>
      </c>
      <c r="S395" s="203">
        <f t="shared" si="29"/>
        <v>0</v>
      </c>
      <c r="U395" s="168">
        <f t="shared" si="27"/>
        <v>0</v>
      </c>
    </row>
    <row r="396" spans="1:21" ht="20.100000000000001" hidden="1" customHeight="1">
      <c r="A396" s="168">
        <v>2041006</v>
      </c>
      <c r="B396" s="164" t="s">
        <v>1544</v>
      </c>
      <c r="C396" s="173">
        <v>0</v>
      </c>
      <c r="D396" s="221">
        <v>0</v>
      </c>
      <c r="E396" s="222">
        <v>0</v>
      </c>
      <c r="O396" s="203">
        <f t="shared" si="28"/>
        <v>0</v>
      </c>
      <c r="R396" s="168">
        <f t="shared" si="26"/>
        <v>0</v>
      </c>
      <c r="S396" s="203">
        <f t="shared" si="29"/>
        <v>0</v>
      </c>
      <c r="U396" s="168">
        <f t="shared" si="27"/>
        <v>0</v>
      </c>
    </row>
    <row r="397" spans="1:21" ht="20.100000000000001" hidden="1" customHeight="1">
      <c r="A397" s="168">
        <v>2041007</v>
      </c>
      <c r="B397" s="164" t="s">
        <v>1728</v>
      </c>
      <c r="C397" s="173">
        <v>0</v>
      </c>
      <c r="D397" s="221">
        <v>0</v>
      </c>
      <c r="E397" s="222">
        <v>0</v>
      </c>
      <c r="O397" s="203">
        <f t="shared" si="28"/>
        <v>0</v>
      </c>
      <c r="R397" s="168">
        <f t="shared" si="26"/>
        <v>0</v>
      </c>
      <c r="S397" s="203">
        <f t="shared" si="29"/>
        <v>0</v>
      </c>
      <c r="U397" s="168">
        <f t="shared" si="27"/>
        <v>0</v>
      </c>
    </row>
    <row r="398" spans="1:21" ht="20.100000000000001" hidden="1" customHeight="1">
      <c r="A398" s="168">
        <v>2041099</v>
      </c>
      <c r="B398" s="164" t="s">
        <v>1729</v>
      </c>
      <c r="C398" s="173">
        <v>0</v>
      </c>
      <c r="D398" s="221">
        <v>0</v>
      </c>
      <c r="E398" s="222">
        <v>0</v>
      </c>
      <c r="O398" s="203">
        <f t="shared" si="28"/>
        <v>0</v>
      </c>
      <c r="R398" s="168">
        <f t="shared" si="26"/>
        <v>0</v>
      </c>
      <c r="S398" s="203">
        <f t="shared" si="29"/>
        <v>0</v>
      </c>
      <c r="U398" s="168">
        <f t="shared" si="27"/>
        <v>0</v>
      </c>
    </row>
    <row r="399" spans="1:21" ht="20.100000000000001" customHeight="1">
      <c r="A399" s="168">
        <v>20499</v>
      </c>
      <c r="B399" s="164" t="s">
        <v>1730</v>
      </c>
      <c r="C399" s="173">
        <v>476.5</v>
      </c>
      <c r="D399" s="221">
        <v>0</v>
      </c>
      <c r="E399" s="222">
        <v>476.5</v>
      </c>
      <c r="F399" s="168">
        <v>154</v>
      </c>
      <c r="O399" s="203">
        <f t="shared" si="28"/>
        <v>-322.5</v>
      </c>
      <c r="Q399" s="168">
        <v>322.5</v>
      </c>
      <c r="R399" s="168">
        <f t="shared" si="26"/>
        <v>476.5</v>
      </c>
      <c r="S399" s="203">
        <f t="shared" si="29"/>
        <v>0</v>
      </c>
      <c r="U399" s="168">
        <f t="shared" si="27"/>
        <v>476.5</v>
      </c>
    </row>
    <row r="400" spans="1:21" ht="20.100000000000001" customHeight="1">
      <c r="A400" s="168">
        <v>2049901</v>
      </c>
      <c r="B400" s="164" t="s">
        <v>327</v>
      </c>
      <c r="C400" s="173">
        <v>476.5</v>
      </c>
      <c r="D400" s="221">
        <v>0</v>
      </c>
      <c r="E400" s="222">
        <v>476.5</v>
      </c>
      <c r="F400" s="168">
        <v>154</v>
      </c>
      <c r="O400" s="203">
        <f t="shared" si="28"/>
        <v>-322.5</v>
      </c>
      <c r="Q400" s="168">
        <v>322.5</v>
      </c>
      <c r="R400" s="168">
        <f t="shared" si="26"/>
        <v>476.5</v>
      </c>
      <c r="S400" s="203">
        <f t="shared" si="29"/>
        <v>0</v>
      </c>
      <c r="U400" s="168">
        <f t="shared" si="27"/>
        <v>476.5</v>
      </c>
    </row>
    <row r="401" spans="1:21" ht="20.100000000000001" customHeight="1">
      <c r="A401" s="168">
        <v>205</v>
      </c>
      <c r="B401" s="164" t="s">
        <v>1731</v>
      </c>
      <c r="C401" s="173">
        <v>210427</v>
      </c>
      <c r="D401" s="221">
        <v>0</v>
      </c>
      <c r="E401" s="222">
        <v>209435.6</v>
      </c>
      <c r="F401" s="168">
        <v>161194</v>
      </c>
      <c r="G401" s="204">
        <v>54</v>
      </c>
      <c r="H401" s="168">
        <v>4000</v>
      </c>
      <c r="J401" s="168">
        <v>2171</v>
      </c>
      <c r="L401" s="168">
        <v>6000</v>
      </c>
      <c r="M401" s="168">
        <v>4086</v>
      </c>
      <c r="N401" s="168">
        <v>36217</v>
      </c>
      <c r="O401" s="203">
        <f t="shared" si="28"/>
        <v>4286.3999999999896</v>
      </c>
      <c r="P401" s="168">
        <v>8156.77</v>
      </c>
      <c r="Q401" s="168">
        <v>2548.65</v>
      </c>
      <c r="R401" s="168">
        <f t="shared" si="26"/>
        <v>224427.42</v>
      </c>
      <c r="S401" s="203">
        <f t="shared" si="29"/>
        <v>14991.82</v>
      </c>
      <c r="T401" s="168">
        <v>-14000</v>
      </c>
      <c r="U401" s="168">
        <f t="shared" si="27"/>
        <v>210427.42</v>
      </c>
    </row>
    <row r="402" spans="1:21" ht="20.100000000000001" customHeight="1">
      <c r="A402" s="168">
        <v>20501</v>
      </c>
      <c r="B402" s="164" t="s">
        <v>1732</v>
      </c>
      <c r="C402" s="173">
        <v>1259.47</v>
      </c>
      <c r="D402" s="221">
        <v>0</v>
      </c>
      <c r="E402" s="222">
        <v>1206.47</v>
      </c>
      <c r="F402" s="168">
        <v>696</v>
      </c>
      <c r="G402" s="204">
        <v>54</v>
      </c>
      <c r="O402" s="203">
        <f t="shared" si="28"/>
        <v>-456.47</v>
      </c>
      <c r="P402" s="168">
        <v>49.71</v>
      </c>
      <c r="Q402" s="168">
        <v>459.76</v>
      </c>
      <c r="R402" s="168">
        <f t="shared" si="26"/>
        <v>1259.47</v>
      </c>
      <c r="S402" s="203">
        <f t="shared" si="29"/>
        <v>53</v>
      </c>
      <c r="U402" s="168">
        <f t="shared" si="27"/>
        <v>1259.47</v>
      </c>
    </row>
    <row r="403" spans="1:21" ht="20.100000000000001" customHeight="1">
      <c r="A403" s="168">
        <v>2050101</v>
      </c>
      <c r="B403" s="164" t="s">
        <v>1502</v>
      </c>
      <c r="C403" s="173">
        <v>413.71</v>
      </c>
      <c r="D403" s="221">
        <v>1</v>
      </c>
      <c r="E403" s="222">
        <v>413.71</v>
      </c>
      <c r="F403" s="168">
        <v>364</v>
      </c>
      <c r="O403" s="203">
        <f t="shared" si="28"/>
        <v>-49.71</v>
      </c>
      <c r="P403" s="168">
        <v>49.71</v>
      </c>
      <c r="R403" s="168">
        <f t="shared" si="26"/>
        <v>413.71</v>
      </c>
      <c r="S403" s="203">
        <f t="shared" si="29"/>
        <v>0</v>
      </c>
      <c r="U403" s="168">
        <f t="shared" si="27"/>
        <v>413.71</v>
      </c>
    </row>
    <row r="404" spans="1:21" ht="20.100000000000001" customHeight="1">
      <c r="A404" s="168">
        <v>2050102</v>
      </c>
      <c r="B404" s="164" t="s">
        <v>1503</v>
      </c>
      <c r="C404" s="173">
        <v>54</v>
      </c>
      <c r="D404" s="221">
        <v>2</v>
      </c>
      <c r="E404" s="222">
        <v>0</v>
      </c>
      <c r="G404" s="204">
        <v>54</v>
      </c>
      <c r="O404" s="203">
        <f t="shared" si="28"/>
        <v>54</v>
      </c>
      <c r="R404" s="168">
        <f t="shared" si="26"/>
        <v>54</v>
      </c>
      <c r="S404" s="203">
        <f t="shared" si="29"/>
        <v>54</v>
      </c>
      <c r="U404" s="168">
        <f t="shared" si="27"/>
        <v>54</v>
      </c>
    </row>
    <row r="405" spans="1:21" ht="20.100000000000001" hidden="1" customHeight="1">
      <c r="A405" s="168">
        <v>2050103</v>
      </c>
      <c r="B405" s="164" t="s">
        <v>1504</v>
      </c>
      <c r="C405" s="173">
        <v>0</v>
      </c>
      <c r="D405" s="221">
        <v>2</v>
      </c>
      <c r="E405" s="222">
        <v>0</v>
      </c>
      <c r="O405" s="203">
        <f t="shared" si="28"/>
        <v>0</v>
      </c>
      <c r="R405" s="168">
        <f t="shared" si="26"/>
        <v>0</v>
      </c>
      <c r="S405" s="203">
        <f t="shared" si="29"/>
        <v>0</v>
      </c>
      <c r="U405" s="168">
        <f t="shared" si="27"/>
        <v>0</v>
      </c>
    </row>
    <row r="406" spans="1:21" ht="20.100000000000001" customHeight="1">
      <c r="A406" s="168">
        <v>2050199</v>
      </c>
      <c r="B406" s="164" t="s">
        <v>1733</v>
      </c>
      <c r="C406" s="173">
        <v>792.76</v>
      </c>
      <c r="D406" s="221">
        <v>0</v>
      </c>
      <c r="E406" s="222">
        <v>792.76</v>
      </c>
      <c r="F406" s="168">
        <v>333</v>
      </c>
      <c r="O406" s="203">
        <f t="shared" si="28"/>
        <v>-459.76</v>
      </c>
      <c r="Q406" s="168">
        <v>459.76</v>
      </c>
      <c r="R406" s="168">
        <f t="shared" si="26"/>
        <v>792.76</v>
      </c>
      <c r="S406" s="203">
        <f t="shared" si="29"/>
        <v>0</v>
      </c>
      <c r="U406" s="168">
        <f t="shared" si="27"/>
        <v>792.76</v>
      </c>
    </row>
    <row r="407" spans="1:21" ht="20.100000000000001" customHeight="1">
      <c r="A407" s="168">
        <v>20502</v>
      </c>
      <c r="B407" s="164" t="s">
        <v>1734</v>
      </c>
      <c r="C407" s="173">
        <v>193016.86</v>
      </c>
      <c r="D407" s="221">
        <v>0</v>
      </c>
      <c r="E407" s="222">
        <v>192679</v>
      </c>
      <c r="F407" s="168">
        <v>154084</v>
      </c>
      <c r="H407" s="168">
        <v>4000</v>
      </c>
      <c r="J407" s="168">
        <v>1797</v>
      </c>
      <c r="L407" s="168">
        <v>6000</v>
      </c>
      <c r="M407" s="168">
        <v>3695</v>
      </c>
      <c r="N407" s="168">
        <v>34428</v>
      </c>
      <c r="O407" s="203">
        <f t="shared" si="28"/>
        <v>11325</v>
      </c>
      <c r="P407" s="168">
        <v>1319.68</v>
      </c>
      <c r="Q407" s="168">
        <v>1693.18</v>
      </c>
      <c r="R407" s="168">
        <f t="shared" si="26"/>
        <v>207016.86</v>
      </c>
      <c r="S407" s="203">
        <f t="shared" si="29"/>
        <v>14337.86</v>
      </c>
      <c r="T407" s="168">
        <v>-14000</v>
      </c>
      <c r="U407" s="168">
        <f t="shared" si="27"/>
        <v>193016.86</v>
      </c>
    </row>
    <row r="408" spans="1:21" ht="20.100000000000001" customHeight="1">
      <c r="A408" s="168">
        <v>2050201</v>
      </c>
      <c r="B408" s="164" t="s">
        <v>1735</v>
      </c>
      <c r="C408" s="173">
        <v>19260.68</v>
      </c>
      <c r="D408" s="221">
        <v>7</v>
      </c>
      <c r="E408" s="222">
        <v>19260.68</v>
      </c>
      <c r="F408" s="168">
        <v>10759</v>
      </c>
      <c r="H408" s="168">
        <v>1000</v>
      </c>
      <c r="J408" s="168">
        <v>1416</v>
      </c>
      <c r="L408" s="168">
        <v>2000</v>
      </c>
      <c r="M408" s="168">
        <v>2766</v>
      </c>
      <c r="O408" s="203">
        <f t="shared" si="28"/>
        <v>-1319.68</v>
      </c>
      <c r="P408" s="168">
        <v>1319.68</v>
      </c>
      <c r="R408" s="168">
        <f t="shared" si="26"/>
        <v>19260.68</v>
      </c>
      <c r="S408" s="203">
        <f t="shared" si="29"/>
        <v>0</v>
      </c>
      <c r="U408" s="168">
        <f t="shared" si="27"/>
        <v>19260.68</v>
      </c>
    </row>
    <row r="409" spans="1:21" ht="20.100000000000001" customHeight="1">
      <c r="A409" s="168">
        <v>2050202</v>
      </c>
      <c r="B409" s="164" t="s">
        <v>1736</v>
      </c>
      <c r="C409" s="173">
        <v>88468</v>
      </c>
      <c r="D409" s="221">
        <v>3</v>
      </c>
      <c r="E409" s="222">
        <v>88276.100000000093</v>
      </c>
      <c r="F409" s="168">
        <v>73237</v>
      </c>
      <c r="H409" s="168">
        <v>1500</v>
      </c>
      <c r="J409" s="168">
        <v>381</v>
      </c>
      <c r="L409" s="168">
        <v>2000</v>
      </c>
      <c r="N409" s="168">
        <v>17350</v>
      </c>
      <c r="O409" s="203">
        <f t="shared" si="28"/>
        <v>6191.8999999999096</v>
      </c>
      <c r="R409" s="168">
        <f t="shared" si="26"/>
        <v>94468</v>
      </c>
      <c r="S409" s="203">
        <f t="shared" si="29"/>
        <v>6191.8999999999096</v>
      </c>
      <c r="T409" s="168">
        <v>-6000</v>
      </c>
      <c r="U409" s="168">
        <f t="shared" si="27"/>
        <v>88468</v>
      </c>
    </row>
    <row r="410" spans="1:21" ht="20.100000000000001" customHeight="1">
      <c r="A410" s="168">
        <v>2050203</v>
      </c>
      <c r="B410" s="164" t="s">
        <v>1737</v>
      </c>
      <c r="C410" s="173">
        <v>59491</v>
      </c>
      <c r="D410" s="221">
        <v>4</v>
      </c>
      <c r="E410" s="222">
        <v>59346.04</v>
      </c>
      <c r="F410" s="168">
        <v>50098</v>
      </c>
      <c r="H410" s="168">
        <v>1500</v>
      </c>
      <c r="L410" s="168">
        <v>2000</v>
      </c>
      <c r="N410" s="168">
        <f>4525+9368</f>
        <v>13893</v>
      </c>
      <c r="O410" s="203">
        <f t="shared" si="28"/>
        <v>8144.96</v>
      </c>
      <c r="R410" s="168">
        <f t="shared" si="26"/>
        <v>67491</v>
      </c>
      <c r="S410" s="203">
        <f t="shared" si="29"/>
        <v>8144.96</v>
      </c>
      <c r="T410" s="168">
        <v>-8000</v>
      </c>
      <c r="U410" s="168">
        <f t="shared" si="27"/>
        <v>59491</v>
      </c>
    </row>
    <row r="411" spans="1:21" ht="20.100000000000001" customHeight="1">
      <c r="A411" s="168">
        <v>2050204</v>
      </c>
      <c r="B411" s="164" t="s">
        <v>1738</v>
      </c>
      <c r="C411" s="173">
        <v>25578.18</v>
      </c>
      <c r="D411" s="221">
        <v>0</v>
      </c>
      <c r="E411" s="222">
        <v>25578.18</v>
      </c>
      <c r="F411" s="168">
        <v>19989</v>
      </c>
      <c r="M411" s="168">
        <v>929</v>
      </c>
      <c r="N411" s="168">
        <v>3185</v>
      </c>
      <c r="O411" s="203">
        <f t="shared" si="28"/>
        <v>-1475.18</v>
      </c>
      <c r="Q411" s="168">
        <v>1475.18</v>
      </c>
      <c r="R411" s="168">
        <f t="shared" si="26"/>
        <v>25578.18</v>
      </c>
      <c r="S411" s="203">
        <f t="shared" si="29"/>
        <v>0</v>
      </c>
      <c r="U411" s="168">
        <f t="shared" si="27"/>
        <v>25578.18</v>
      </c>
    </row>
    <row r="412" spans="1:21" ht="20.100000000000001" hidden="1" customHeight="1">
      <c r="A412" s="168">
        <v>2050205</v>
      </c>
      <c r="B412" s="164" t="s">
        <v>1739</v>
      </c>
      <c r="C412" s="173">
        <v>0</v>
      </c>
      <c r="D412" s="221">
        <v>0</v>
      </c>
      <c r="E412" s="222">
        <v>0</v>
      </c>
      <c r="O412" s="203">
        <f t="shared" si="28"/>
        <v>0</v>
      </c>
      <c r="R412" s="168">
        <f t="shared" si="26"/>
        <v>0</v>
      </c>
      <c r="S412" s="203">
        <f t="shared" si="29"/>
        <v>0</v>
      </c>
      <c r="U412" s="168">
        <f t="shared" si="27"/>
        <v>0</v>
      </c>
    </row>
    <row r="413" spans="1:21" ht="20.100000000000001" hidden="1" customHeight="1">
      <c r="A413" s="168">
        <v>2050206</v>
      </c>
      <c r="B413" s="164" t="s">
        <v>1740</v>
      </c>
      <c r="C413" s="173">
        <v>0</v>
      </c>
      <c r="D413" s="221">
        <v>0</v>
      </c>
      <c r="E413" s="222">
        <v>0</v>
      </c>
      <c r="O413" s="203">
        <f t="shared" si="28"/>
        <v>0</v>
      </c>
      <c r="R413" s="168">
        <f t="shared" si="26"/>
        <v>0</v>
      </c>
      <c r="S413" s="203">
        <f t="shared" si="29"/>
        <v>0</v>
      </c>
      <c r="U413" s="168">
        <f t="shared" si="27"/>
        <v>0</v>
      </c>
    </row>
    <row r="414" spans="1:21" ht="20.100000000000001" hidden="1" customHeight="1">
      <c r="A414" s="168">
        <v>2050207</v>
      </c>
      <c r="B414" s="164" t="s">
        <v>1741</v>
      </c>
      <c r="C414" s="173">
        <v>0</v>
      </c>
      <c r="D414" s="221">
        <v>0</v>
      </c>
      <c r="E414" s="222">
        <v>0</v>
      </c>
      <c r="O414" s="203">
        <f t="shared" si="28"/>
        <v>0</v>
      </c>
      <c r="R414" s="168">
        <f t="shared" si="26"/>
        <v>0</v>
      </c>
      <c r="S414" s="203">
        <f t="shared" si="29"/>
        <v>0</v>
      </c>
      <c r="U414" s="168">
        <f t="shared" si="27"/>
        <v>0</v>
      </c>
    </row>
    <row r="415" spans="1:21" ht="20.100000000000001" customHeight="1">
      <c r="A415" s="168">
        <v>2050299</v>
      </c>
      <c r="B415" s="164" t="s">
        <v>1742</v>
      </c>
      <c r="C415" s="173">
        <v>218</v>
      </c>
      <c r="D415" s="221">
        <v>0</v>
      </c>
      <c r="E415" s="222">
        <v>218</v>
      </c>
      <c r="O415" s="203">
        <f t="shared" si="28"/>
        <v>-218</v>
      </c>
      <c r="Q415" s="168">
        <v>218</v>
      </c>
      <c r="R415" s="168">
        <f t="shared" si="26"/>
        <v>218</v>
      </c>
      <c r="S415" s="203">
        <f t="shared" si="29"/>
        <v>0</v>
      </c>
      <c r="U415" s="168">
        <f t="shared" si="27"/>
        <v>218</v>
      </c>
    </row>
    <row r="416" spans="1:21" ht="20.100000000000001" customHeight="1">
      <c r="A416" s="168">
        <v>20503</v>
      </c>
      <c r="B416" s="164" t="s">
        <v>1743</v>
      </c>
      <c r="C416" s="173">
        <v>9071.06</v>
      </c>
      <c r="D416" s="221">
        <v>0</v>
      </c>
      <c r="E416" s="222">
        <v>8497.06</v>
      </c>
      <c r="F416" s="168">
        <v>4177</v>
      </c>
      <c r="J416" s="168">
        <v>374</v>
      </c>
      <c r="M416" s="168">
        <v>225</v>
      </c>
      <c r="N416" s="168">
        <v>1789</v>
      </c>
      <c r="O416" s="203">
        <f t="shared" si="28"/>
        <v>-1932.06</v>
      </c>
      <c r="P416" s="168">
        <v>2506.06</v>
      </c>
      <c r="R416" s="168">
        <f t="shared" si="26"/>
        <v>9071.06</v>
      </c>
      <c r="S416" s="203">
        <f t="shared" si="29"/>
        <v>574</v>
      </c>
      <c r="U416" s="168">
        <f t="shared" si="27"/>
        <v>9071.06</v>
      </c>
    </row>
    <row r="417" spans="1:21" ht="20.100000000000001" hidden="1" customHeight="1">
      <c r="A417" s="168">
        <v>2050301</v>
      </c>
      <c r="B417" s="164" t="s">
        <v>1744</v>
      </c>
      <c r="C417" s="173">
        <v>0</v>
      </c>
      <c r="D417" s="221">
        <v>0</v>
      </c>
      <c r="E417" s="222">
        <v>0</v>
      </c>
      <c r="O417" s="203">
        <f t="shared" si="28"/>
        <v>0</v>
      </c>
      <c r="R417" s="168">
        <f t="shared" si="26"/>
        <v>0</v>
      </c>
      <c r="S417" s="203">
        <f t="shared" si="29"/>
        <v>0</v>
      </c>
      <c r="U417" s="168">
        <f t="shared" si="27"/>
        <v>0</v>
      </c>
    </row>
    <row r="418" spans="1:21" ht="20.100000000000001" customHeight="1">
      <c r="A418" s="168">
        <v>2050302</v>
      </c>
      <c r="B418" s="164" t="s">
        <v>1745</v>
      </c>
      <c r="C418" s="173">
        <v>8486.5400000000009</v>
      </c>
      <c r="D418" s="221">
        <v>9</v>
      </c>
      <c r="E418" s="222">
        <v>8486.5400000000009</v>
      </c>
      <c r="F418" s="168">
        <v>4177</v>
      </c>
      <c r="M418" s="168">
        <v>25</v>
      </c>
      <c r="N418" s="168">
        <v>1789</v>
      </c>
      <c r="O418" s="203">
        <f t="shared" si="28"/>
        <v>-2495.54</v>
      </c>
      <c r="P418" s="168">
        <v>2495.54</v>
      </c>
      <c r="R418" s="168">
        <f t="shared" si="26"/>
        <v>8486.5400000000009</v>
      </c>
      <c r="S418" s="203">
        <f t="shared" si="29"/>
        <v>0</v>
      </c>
      <c r="U418" s="168">
        <f t="shared" si="27"/>
        <v>8486.5400000000009</v>
      </c>
    </row>
    <row r="419" spans="1:21" ht="20.100000000000001" hidden="1" customHeight="1">
      <c r="A419" s="168">
        <v>2050303</v>
      </c>
      <c r="B419" s="164" t="s">
        <v>1746</v>
      </c>
      <c r="C419" s="173">
        <v>0</v>
      </c>
      <c r="D419" s="221">
        <v>9</v>
      </c>
      <c r="E419" s="222">
        <v>0</v>
      </c>
      <c r="O419" s="203">
        <f t="shared" si="28"/>
        <v>0</v>
      </c>
      <c r="R419" s="168">
        <f t="shared" si="26"/>
        <v>0</v>
      </c>
      <c r="S419" s="203">
        <f t="shared" si="29"/>
        <v>0</v>
      </c>
      <c r="U419" s="168">
        <f t="shared" si="27"/>
        <v>0</v>
      </c>
    </row>
    <row r="420" spans="1:21" ht="20.100000000000001" customHeight="1">
      <c r="A420" s="168">
        <v>2050304</v>
      </c>
      <c r="B420" s="164" t="s">
        <v>1747</v>
      </c>
      <c r="C420" s="173">
        <v>574</v>
      </c>
      <c r="D420" s="221"/>
      <c r="E420" s="222"/>
      <c r="J420" s="168">
        <v>374</v>
      </c>
      <c r="M420" s="168">
        <v>200</v>
      </c>
      <c r="O420" s="203">
        <f t="shared" si="28"/>
        <v>574</v>
      </c>
      <c r="R420" s="168">
        <f t="shared" si="26"/>
        <v>574</v>
      </c>
      <c r="S420" s="203">
        <f t="shared" si="29"/>
        <v>574</v>
      </c>
      <c r="U420" s="168">
        <f t="shared" si="27"/>
        <v>574</v>
      </c>
    </row>
    <row r="421" spans="1:21" ht="20.100000000000001" customHeight="1">
      <c r="A421" s="168">
        <v>2050305</v>
      </c>
      <c r="B421" s="164" t="s">
        <v>1748</v>
      </c>
      <c r="C421" s="173">
        <v>10.52</v>
      </c>
      <c r="D421" s="221">
        <v>9</v>
      </c>
      <c r="E421" s="222">
        <v>10.52</v>
      </c>
      <c r="O421" s="203">
        <f t="shared" si="28"/>
        <v>-10.52</v>
      </c>
      <c r="P421" s="168">
        <v>10.52</v>
      </c>
      <c r="R421" s="168">
        <f t="shared" si="26"/>
        <v>10.52</v>
      </c>
      <c r="S421" s="203">
        <f t="shared" si="29"/>
        <v>0</v>
      </c>
      <c r="U421" s="168">
        <f t="shared" si="27"/>
        <v>10.52</v>
      </c>
    </row>
    <row r="422" spans="1:21" ht="20.100000000000001" hidden="1" customHeight="1">
      <c r="A422" s="168">
        <v>2050399</v>
      </c>
      <c r="B422" s="164" t="s">
        <v>1749</v>
      </c>
      <c r="C422" s="173">
        <v>0</v>
      </c>
      <c r="D422" s="221">
        <v>0</v>
      </c>
      <c r="E422" s="222">
        <v>0</v>
      </c>
      <c r="O422" s="203">
        <f t="shared" si="28"/>
        <v>0</v>
      </c>
      <c r="R422" s="168">
        <f t="shared" si="26"/>
        <v>0</v>
      </c>
      <c r="S422" s="203">
        <f t="shared" si="29"/>
        <v>0</v>
      </c>
      <c r="U422" s="168">
        <f t="shared" si="27"/>
        <v>0</v>
      </c>
    </row>
    <row r="423" spans="1:21" ht="20.100000000000001" hidden="1" customHeight="1">
      <c r="A423" s="168">
        <v>20504</v>
      </c>
      <c r="B423" s="164" t="s">
        <v>1750</v>
      </c>
      <c r="C423" s="173">
        <v>0</v>
      </c>
      <c r="D423" s="221">
        <v>0</v>
      </c>
      <c r="E423" s="222">
        <v>0</v>
      </c>
      <c r="O423" s="203">
        <f t="shared" si="28"/>
        <v>0</v>
      </c>
      <c r="R423" s="168">
        <f t="shared" si="26"/>
        <v>0</v>
      </c>
      <c r="S423" s="203">
        <f t="shared" si="29"/>
        <v>0</v>
      </c>
      <c r="U423" s="168">
        <f t="shared" si="27"/>
        <v>0</v>
      </c>
    </row>
    <row r="424" spans="1:21" ht="20.100000000000001" hidden="1" customHeight="1">
      <c r="A424" s="168">
        <v>2050401</v>
      </c>
      <c r="B424" s="164" t="s">
        <v>1751</v>
      </c>
      <c r="C424" s="173">
        <v>0</v>
      </c>
      <c r="D424" s="221">
        <v>0</v>
      </c>
      <c r="E424" s="222">
        <v>0</v>
      </c>
      <c r="O424" s="203">
        <f t="shared" si="28"/>
        <v>0</v>
      </c>
      <c r="R424" s="168">
        <f t="shared" si="26"/>
        <v>0</v>
      </c>
      <c r="S424" s="203">
        <f t="shared" si="29"/>
        <v>0</v>
      </c>
      <c r="U424" s="168">
        <f t="shared" si="27"/>
        <v>0</v>
      </c>
    </row>
    <row r="425" spans="1:21" ht="20.100000000000001" hidden="1" customHeight="1">
      <c r="A425" s="168">
        <v>2050402</v>
      </c>
      <c r="B425" s="164" t="s">
        <v>1752</v>
      </c>
      <c r="C425" s="173">
        <v>0</v>
      </c>
      <c r="D425" s="221">
        <v>0</v>
      </c>
      <c r="E425" s="222">
        <v>0</v>
      </c>
      <c r="O425" s="203">
        <f t="shared" si="28"/>
        <v>0</v>
      </c>
      <c r="R425" s="168">
        <f t="shared" si="26"/>
        <v>0</v>
      </c>
      <c r="S425" s="203">
        <f t="shared" si="29"/>
        <v>0</v>
      </c>
      <c r="U425" s="168">
        <f t="shared" si="27"/>
        <v>0</v>
      </c>
    </row>
    <row r="426" spans="1:21" ht="20.100000000000001" hidden="1" customHeight="1">
      <c r="A426" s="168">
        <v>2050403</v>
      </c>
      <c r="B426" s="164" t="s">
        <v>1753</v>
      </c>
      <c r="C426" s="173">
        <v>0</v>
      </c>
      <c r="D426" s="221">
        <v>0</v>
      </c>
      <c r="E426" s="222">
        <v>0</v>
      </c>
      <c r="O426" s="203">
        <f t="shared" si="28"/>
        <v>0</v>
      </c>
      <c r="R426" s="168">
        <f t="shared" si="26"/>
        <v>0</v>
      </c>
      <c r="S426" s="203">
        <f t="shared" si="29"/>
        <v>0</v>
      </c>
      <c r="U426" s="168">
        <f t="shared" si="27"/>
        <v>0</v>
      </c>
    </row>
    <row r="427" spans="1:21" ht="20.100000000000001" hidden="1" customHeight="1">
      <c r="A427" s="168">
        <v>2050404</v>
      </c>
      <c r="B427" s="164" t="s">
        <v>1754</v>
      </c>
      <c r="C427" s="173">
        <v>0</v>
      </c>
      <c r="D427" s="221">
        <v>0</v>
      </c>
      <c r="E427" s="222">
        <v>0</v>
      </c>
      <c r="O427" s="203">
        <f t="shared" si="28"/>
        <v>0</v>
      </c>
      <c r="R427" s="168">
        <f t="shared" si="26"/>
        <v>0</v>
      </c>
      <c r="S427" s="203">
        <f t="shared" si="29"/>
        <v>0</v>
      </c>
      <c r="U427" s="168">
        <f t="shared" si="27"/>
        <v>0</v>
      </c>
    </row>
    <row r="428" spans="1:21" ht="20.100000000000001" hidden="1" customHeight="1">
      <c r="A428" s="168">
        <v>2050499</v>
      </c>
      <c r="B428" s="164" t="s">
        <v>1755</v>
      </c>
      <c r="C428" s="173">
        <v>0</v>
      </c>
      <c r="D428" s="221">
        <v>0</v>
      </c>
      <c r="E428" s="222">
        <v>0</v>
      </c>
      <c r="O428" s="203">
        <f t="shared" si="28"/>
        <v>0</v>
      </c>
      <c r="R428" s="168">
        <f t="shared" si="26"/>
        <v>0</v>
      </c>
      <c r="S428" s="203">
        <f t="shared" si="29"/>
        <v>0</v>
      </c>
      <c r="U428" s="168">
        <f t="shared" si="27"/>
        <v>0</v>
      </c>
    </row>
    <row r="429" spans="1:21" ht="20.100000000000001" hidden="1" customHeight="1">
      <c r="A429" s="168">
        <v>20505</v>
      </c>
      <c r="B429" s="164" t="s">
        <v>1756</v>
      </c>
      <c r="C429" s="173">
        <v>0</v>
      </c>
      <c r="D429" s="221">
        <v>0</v>
      </c>
      <c r="E429" s="222">
        <v>0</v>
      </c>
      <c r="O429" s="203">
        <f t="shared" si="28"/>
        <v>0</v>
      </c>
      <c r="R429" s="168">
        <f t="shared" si="26"/>
        <v>0</v>
      </c>
      <c r="S429" s="203">
        <f t="shared" si="29"/>
        <v>0</v>
      </c>
      <c r="U429" s="168">
        <f t="shared" si="27"/>
        <v>0</v>
      </c>
    </row>
    <row r="430" spans="1:21" ht="20.100000000000001" hidden="1" customHeight="1">
      <c r="A430" s="168">
        <v>2050501</v>
      </c>
      <c r="B430" s="164" t="s">
        <v>1757</v>
      </c>
      <c r="C430" s="173">
        <v>0</v>
      </c>
      <c r="D430" s="221">
        <v>0</v>
      </c>
      <c r="E430" s="222">
        <v>0</v>
      </c>
      <c r="O430" s="203">
        <f t="shared" si="28"/>
        <v>0</v>
      </c>
      <c r="R430" s="168">
        <f t="shared" si="26"/>
        <v>0</v>
      </c>
      <c r="S430" s="203">
        <f t="shared" si="29"/>
        <v>0</v>
      </c>
      <c r="U430" s="168">
        <f t="shared" si="27"/>
        <v>0</v>
      </c>
    </row>
    <row r="431" spans="1:21" ht="20.100000000000001" hidden="1" customHeight="1">
      <c r="A431" s="168">
        <v>2050502</v>
      </c>
      <c r="B431" s="164" t="s">
        <v>1758</v>
      </c>
      <c r="C431" s="173">
        <v>0</v>
      </c>
      <c r="D431" s="221">
        <v>0</v>
      </c>
      <c r="E431" s="222">
        <v>0</v>
      </c>
      <c r="O431" s="203">
        <f t="shared" si="28"/>
        <v>0</v>
      </c>
      <c r="R431" s="168">
        <f t="shared" si="26"/>
        <v>0</v>
      </c>
      <c r="S431" s="203">
        <f t="shared" si="29"/>
        <v>0</v>
      </c>
      <c r="U431" s="168">
        <f t="shared" si="27"/>
        <v>0</v>
      </c>
    </row>
    <row r="432" spans="1:21" ht="20.100000000000001" hidden="1" customHeight="1">
      <c r="A432" s="168">
        <v>2050599</v>
      </c>
      <c r="B432" s="164" t="s">
        <v>1759</v>
      </c>
      <c r="C432" s="173">
        <v>0</v>
      </c>
      <c r="D432" s="221">
        <v>0</v>
      </c>
      <c r="E432" s="222">
        <v>0</v>
      </c>
      <c r="O432" s="203">
        <f t="shared" si="28"/>
        <v>0</v>
      </c>
      <c r="R432" s="168">
        <f t="shared" si="26"/>
        <v>0</v>
      </c>
      <c r="S432" s="203">
        <f t="shared" si="29"/>
        <v>0</v>
      </c>
      <c r="U432" s="168">
        <f t="shared" si="27"/>
        <v>0</v>
      </c>
    </row>
    <row r="433" spans="1:21" ht="20.100000000000001" hidden="1" customHeight="1">
      <c r="A433" s="168">
        <v>20506</v>
      </c>
      <c r="B433" s="164" t="s">
        <v>1760</v>
      </c>
      <c r="C433" s="173">
        <v>0</v>
      </c>
      <c r="D433" s="221">
        <v>0</v>
      </c>
      <c r="E433" s="222">
        <v>928.32</v>
      </c>
      <c r="O433" s="203">
        <f t="shared" si="28"/>
        <v>-928.32</v>
      </c>
      <c r="R433" s="168">
        <f t="shared" si="26"/>
        <v>0</v>
      </c>
      <c r="S433" s="203">
        <f t="shared" si="29"/>
        <v>-928.32</v>
      </c>
      <c r="U433" s="168">
        <f t="shared" si="27"/>
        <v>0</v>
      </c>
    </row>
    <row r="434" spans="1:21" ht="20.100000000000001" hidden="1" customHeight="1">
      <c r="A434" s="168">
        <v>2050601</v>
      </c>
      <c r="B434" s="164" t="s">
        <v>1761</v>
      </c>
      <c r="C434" s="173">
        <v>0</v>
      </c>
      <c r="D434" s="221">
        <v>0</v>
      </c>
      <c r="E434" s="222">
        <v>0</v>
      </c>
      <c r="O434" s="203">
        <f t="shared" si="28"/>
        <v>0</v>
      </c>
      <c r="R434" s="168">
        <f t="shared" si="26"/>
        <v>0</v>
      </c>
      <c r="S434" s="203">
        <f t="shared" si="29"/>
        <v>0</v>
      </c>
      <c r="U434" s="168">
        <f t="shared" si="27"/>
        <v>0</v>
      </c>
    </row>
    <row r="435" spans="1:21" ht="20.100000000000001" hidden="1" customHeight="1">
      <c r="A435" s="168">
        <v>2050602</v>
      </c>
      <c r="B435" s="164" t="s">
        <v>1762</v>
      </c>
      <c r="C435" s="173">
        <v>0</v>
      </c>
      <c r="D435" s="221">
        <v>0</v>
      </c>
      <c r="E435" s="222">
        <v>0</v>
      </c>
      <c r="O435" s="203">
        <f t="shared" si="28"/>
        <v>0</v>
      </c>
      <c r="R435" s="168">
        <f t="shared" si="26"/>
        <v>0</v>
      </c>
      <c r="S435" s="203">
        <f t="shared" si="29"/>
        <v>0</v>
      </c>
      <c r="U435" s="168">
        <f t="shared" si="27"/>
        <v>0</v>
      </c>
    </row>
    <row r="436" spans="1:21" ht="20.100000000000001" hidden="1" customHeight="1">
      <c r="A436" s="168">
        <v>2050699</v>
      </c>
      <c r="B436" s="164" t="s">
        <v>1763</v>
      </c>
      <c r="C436" s="173">
        <v>0</v>
      </c>
      <c r="D436" s="221">
        <v>0</v>
      </c>
      <c r="E436" s="222">
        <v>0</v>
      </c>
      <c r="O436" s="203">
        <f t="shared" si="28"/>
        <v>0</v>
      </c>
      <c r="R436" s="168">
        <f t="shared" si="26"/>
        <v>0</v>
      </c>
      <c r="S436" s="203">
        <f t="shared" si="29"/>
        <v>0</v>
      </c>
      <c r="U436" s="168">
        <f t="shared" si="27"/>
        <v>0</v>
      </c>
    </row>
    <row r="437" spans="1:21" ht="20.100000000000001" customHeight="1">
      <c r="A437" s="168">
        <v>20507</v>
      </c>
      <c r="B437" s="164" t="s">
        <v>1764</v>
      </c>
      <c r="C437" s="173">
        <v>928.32</v>
      </c>
      <c r="D437" s="221">
        <v>0</v>
      </c>
      <c r="E437" s="222">
        <v>0</v>
      </c>
      <c r="F437" s="168">
        <v>679</v>
      </c>
      <c r="M437" s="168">
        <v>140</v>
      </c>
      <c r="O437" s="203">
        <f t="shared" si="28"/>
        <v>819</v>
      </c>
      <c r="P437" s="168">
        <v>109.32</v>
      </c>
      <c r="R437" s="168">
        <f t="shared" si="26"/>
        <v>928.32</v>
      </c>
      <c r="S437" s="203">
        <f t="shared" si="29"/>
        <v>928.32</v>
      </c>
      <c r="U437" s="168">
        <f t="shared" si="27"/>
        <v>928.32</v>
      </c>
    </row>
    <row r="438" spans="1:21" ht="20.100000000000001" customHeight="1">
      <c r="A438" s="168">
        <v>2050701</v>
      </c>
      <c r="B438" s="164" t="s">
        <v>1765</v>
      </c>
      <c r="C438" s="173">
        <v>928.32</v>
      </c>
      <c r="D438" s="221">
        <v>10</v>
      </c>
      <c r="E438" s="222">
        <v>928.32</v>
      </c>
      <c r="F438" s="168">
        <v>679</v>
      </c>
      <c r="M438" s="168">
        <v>140</v>
      </c>
      <c r="O438" s="203">
        <f t="shared" si="28"/>
        <v>-109.32</v>
      </c>
      <c r="P438" s="168">
        <v>109.32</v>
      </c>
      <c r="R438" s="168">
        <f t="shared" si="26"/>
        <v>928.32</v>
      </c>
      <c r="S438" s="203">
        <f t="shared" si="29"/>
        <v>0</v>
      </c>
      <c r="U438" s="168">
        <f t="shared" si="27"/>
        <v>928.32</v>
      </c>
    </row>
    <row r="439" spans="1:21" ht="20.100000000000001" hidden="1" customHeight="1">
      <c r="A439" s="168">
        <v>2050702</v>
      </c>
      <c r="B439" s="164" t="s">
        <v>1766</v>
      </c>
      <c r="C439" s="173">
        <v>0</v>
      </c>
      <c r="D439" s="221">
        <v>0</v>
      </c>
      <c r="E439" s="222">
        <v>0</v>
      </c>
      <c r="O439" s="203">
        <f t="shared" si="28"/>
        <v>0</v>
      </c>
      <c r="R439" s="168">
        <f t="shared" si="26"/>
        <v>0</v>
      </c>
      <c r="S439" s="203">
        <f t="shared" si="29"/>
        <v>0</v>
      </c>
      <c r="U439" s="168">
        <f t="shared" si="27"/>
        <v>0</v>
      </c>
    </row>
    <row r="440" spans="1:21" ht="20.100000000000001" hidden="1" customHeight="1">
      <c r="A440" s="168">
        <v>2050799</v>
      </c>
      <c r="B440" s="164" t="s">
        <v>1767</v>
      </c>
      <c r="C440" s="173">
        <v>0</v>
      </c>
      <c r="D440" s="221">
        <v>0</v>
      </c>
      <c r="E440" s="222">
        <v>0</v>
      </c>
      <c r="O440" s="203">
        <f t="shared" si="28"/>
        <v>0</v>
      </c>
      <c r="R440" s="168">
        <f t="shared" si="26"/>
        <v>0</v>
      </c>
      <c r="S440" s="203">
        <f t="shared" si="29"/>
        <v>0</v>
      </c>
      <c r="U440" s="168">
        <f t="shared" si="27"/>
        <v>0</v>
      </c>
    </row>
    <row r="441" spans="1:21" ht="20.100000000000001" customHeight="1">
      <c r="A441" s="168">
        <v>20508</v>
      </c>
      <c r="B441" s="164" t="s">
        <v>1768</v>
      </c>
      <c r="C441" s="173">
        <v>1485.39</v>
      </c>
      <c r="D441" s="221">
        <v>0</v>
      </c>
      <c r="E441" s="222">
        <v>1458.7</v>
      </c>
      <c r="F441" s="168">
        <v>1367</v>
      </c>
      <c r="M441" s="168">
        <v>26</v>
      </c>
      <c r="O441" s="203">
        <f t="shared" si="28"/>
        <v>-65.7</v>
      </c>
      <c r="Q441" s="168">
        <v>92.39</v>
      </c>
      <c r="R441" s="168">
        <f t="shared" si="26"/>
        <v>1485.39</v>
      </c>
      <c r="S441" s="203">
        <f t="shared" si="29"/>
        <v>26.690000000000101</v>
      </c>
      <c r="U441" s="168">
        <f t="shared" si="27"/>
        <v>1485.39</v>
      </c>
    </row>
    <row r="442" spans="1:21" ht="20.100000000000001" customHeight="1">
      <c r="A442" s="168">
        <v>2050801</v>
      </c>
      <c r="B442" s="164" t="s">
        <v>1769</v>
      </c>
      <c r="C442" s="173">
        <v>993</v>
      </c>
      <c r="D442" s="221">
        <v>0</v>
      </c>
      <c r="E442" s="222">
        <v>967.31</v>
      </c>
      <c r="F442" s="168">
        <v>967</v>
      </c>
      <c r="M442" s="168">
        <v>26</v>
      </c>
      <c r="O442" s="203">
        <f t="shared" si="28"/>
        <v>25.690000000000101</v>
      </c>
      <c r="R442" s="168">
        <f t="shared" si="26"/>
        <v>993</v>
      </c>
      <c r="S442" s="203">
        <f t="shared" si="29"/>
        <v>25.690000000000101</v>
      </c>
      <c r="U442" s="168">
        <f t="shared" si="27"/>
        <v>993</v>
      </c>
    </row>
    <row r="443" spans="1:21" ht="20.100000000000001" customHeight="1">
      <c r="A443" s="168">
        <v>2050802</v>
      </c>
      <c r="B443" s="164" t="s">
        <v>1770</v>
      </c>
      <c r="C443" s="173">
        <v>465.39</v>
      </c>
      <c r="D443" s="221">
        <v>0</v>
      </c>
      <c r="E443" s="222">
        <v>465.39</v>
      </c>
      <c r="F443" s="168">
        <v>399</v>
      </c>
      <c r="O443" s="203">
        <f t="shared" si="28"/>
        <v>-66.39</v>
      </c>
      <c r="Q443" s="168">
        <v>66.39</v>
      </c>
      <c r="R443" s="168">
        <f t="shared" si="26"/>
        <v>465.39</v>
      </c>
      <c r="S443" s="203">
        <f t="shared" si="29"/>
        <v>0</v>
      </c>
      <c r="U443" s="168">
        <f t="shared" si="27"/>
        <v>465.39</v>
      </c>
    </row>
    <row r="444" spans="1:21" ht="20.100000000000001" customHeight="1">
      <c r="A444" s="168">
        <v>2050803</v>
      </c>
      <c r="B444" s="164" t="s">
        <v>1771</v>
      </c>
      <c r="C444" s="173">
        <v>26</v>
      </c>
      <c r="D444" s="221">
        <v>0</v>
      </c>
      <c r="E444" s="222">
        <v>26</v>
      </c>
      <c r="O444" s="203">
        <f t="shared" si="28"/>
        <v>-26</v>
      </c>
      <c r="Q444" s="168">
        <v>26</v>
      </c>
      <c r="R444" s="168">
        <f t="shared" si="26"/>
        <v>26</v>
      </c>
      <c r="S444" s="203">
        <f t="shared" si="29"/>
        <v>0</v>
      </c>
      <c r="U444" s="168">
        <f t="shared" si="27"/>
        <v>26</v>
      </c>
    </row>
    <row r="445" spans="1:21" ht="20.100000000000001" hidden="1" customHeight="1">
      <c r="A445" s="168">
        <v>2050804</v>
      </c>
      <c r="B445" s="164" t="s">
        <v>1772</v>
      </c>
      <c r="C445" s="173">
        <v>0</v>
      </c>
      <c r="D445" s="221">
        <v>0</v>
      </c>
      <c r="E445" s="222">
        <v>0</v>
      </c>
      <c r="O445" s="203">
        <f t="shared" si="28"/>
        <v>0</v>
      </c>
      <c r="R445" s="168">
        <f t="shared" si="26"/>
        <v>0</v>
      </c>
      <c r="S445" s="203">
        <f t="shared" si="29"/>
        <v>0</v>
      </c>
      <c r="U445" s="168">
        <f t="shared" si="27"/>
        <v>0</v>
      </c>
    </row>
    <row r="446" spans="1:21" ht="20.100000000000001" hidden="1" customHeight="1">
      <c r="A446" s="168">
        <v>2050899</v>
      </c>
      <c r="B446" s="164" t="s">
        <v>1773</v>
      </c>
      <c r="C446" s="173">
        <v>0</v>
      </c>
      <c r="D446" s="221">
        <v>0</v>
      </c>
      <c r="E446" s="222">
        <v>0</v>
      </c>
      <c r="O446" s="203">
        <f t="shared" si="28"/>
        <v>0</v>
      </c>
      <c r="R446" s="168">
        <f t="shared" si="26"/>
        <v>0</v>
      </c>
      <c r="S446" s="203">
        <f t="shared" si="29"/>
        <v>0</v>
      </c>
      <c r="U446" s="168">
        <f t="shared" si="27"/>
        <v>0</v>
      </c>
    </row>
    <row r="447" spans="1:21" ht="20.100000000000001" customHeight="1">
      <c r="A447" s="168">
        <v>20509</v>
      </c>
      <c r="B447" s="164" t="s">
        <v>1774</v>
      </c>
      <c r="C447" s="173">
        <v>4475.32</v>
      </c>
      <c r="D447" s="221">
        <v>0</v>
      </c>
      <c r="E447" s="222">
        <v>4475.32</v>
      </c>
      <c r="O447" s="203">
        <f t="shared" si="28"/>
        <v>-4475.32</v>
      </c>
      <c r="P447" s="168">
        <v>4172</v>
      </c>
      <c r="Q447" s="168">
        <v>303.32</v>
      </c>
      <c r="R447" s="168">
        <f t="shared" si="26"/>
        <v>4475.32</v>
      </c>
      <c r="S447" s="203">
        <f t="shared" si="29"/>
        <v>0</v>
      </c>
      <c r="U447" s="168">
        <f t="shared" si="27"/>
        <v>4475.32</v>
      </c>
    </row>
    <row r="448" spans="1:21" ht="20.100000000000001" customHeight="1">
      <c r="A448" s="168">
        <v>2050901</v>
      </c>
      <c r="B448" s="164" t="s">
        <v>1775</v>
      </c>
      <c r="C448" s="173">
        <v>4172</v>
      </c>
      <c r="D448" s="221">
        <v>6</v>
      </c>
      <c r="E448" s="222">
        <v>4172</v>
      </c>
      <c r="O448" s="203">
        <f t="shared" si="28"/>
        <v>-4172</v>
      </c>
      <c r="P448" s="168">
        <v>4172</v>
      </c>
      <c r="R448" s="168">
        <f t="shared" si="26"/>
        <v>4172</v>
      </c>
      <c r="S448" s="203">
        <f t="shared" si="29"/>
        <v>0</v>
      </c>
      <c r="U448" s="168">
        <f t="shared" si="27"/>
        <v>4172</v>
      </c>
    </row>
    <row r="449" spans="1:21" ht="20.100000000000001" hidden="1" customHeight="1">
      <c r="A449" s="168">
        <v>2050902</v>
      </c>
      <c r="B449" s="164" t="s">
        <v>1776</v>
      </c>
      <c r="C449" s="173">
        <v>0</v>
      </c>
      <c r="D449" s="221">
        <v>6</v>
      </c>
      <c r="E449" s="222">
        <v>0</v>
      </c>
      <c r="O449" s="203">
        <f t="shared" si="28"/>
        <v>0</v>
      </c>
      <c r="R449" s="168">
        <f t="shared" si="26"/>
        <v>0</v>
      </c>
      <c r="S449" s="203">
        <f t="shared" si="29"/>
        <v>0</v>
      </c>
      <c r="U449" s="168">
        <f t="shared" si="27"/>
        <v>0</v>
      </c>
    </row>
    <row r="450" spans="1:21" ht="20.100000000000001" hidden="1" customHeight="1">
      <c r="A450" s="168">
        <v>2050903</v>
      </c>
      <c r="B450" s="164" t="s">
        <v>1777</v>
      </c>
      <c r="C450" s="173">
        <v>0</v>
      </c>
      <c r="D450" s="221">
        <v>0</v>
      </c>
      <c r="E450" s="222">
        <v>0</v>
      </c>
      <c r="O450" s="203">
        <f t="shared" si="28"/>
        <v>0</v>
      </c>
      <c r="R450" s="168">
        <f t="shared" si="26"/>
        <v>0</v>
      </c>
      <c r="S450" s="203">
        <f t="shared" si="29"/>
        <v>0</v>
      </c>
      <c r="U450" s="168">
        <f t="shared" si="27"/>
        <v>0</v>
      </c>
    </row>
    <row r="451" spans="1:21" ht="20.100000000000001" hidden="1" customHeight="1">
      <c r="A451" s="168">
        <v>2050904</v>
      </c>
      <c r="B451" s="164" t="s">
        <v>1778</v>
      </c>
      <c r="C451" s="173">
        <v>0</v>
      </c>
      <c r="D451" s="221">
        <v>0</v>
      </c>
      <c r="E451" s="222">
        <v>0</v>
      </c>
      <c r="O451" s="203">
        <f t="shared" si="28"/>
        <v>0</v>
      </c>
      <c r="R451" s="168">
        <f t="shared" si="26"/>
        <v>0</v>
      </c>
      <c r="S451" s="203">
        <f t="shared" si="29"/>
        <v>0</v>
      </c>
      <c r="U451" s="168">
        <f t="shared" si="27"/>
        <v>0</v>
      </c>
    </row>
    <row r="452" spans="1:21" ht="20.100000000000001" hidden="1" customHeight="1">
      <c r="A452" s="168">
        <v>2050905</v>
      </c>
      <c r="B452" s="164" t="s">
        <v>1779</v>
      </c>
      <c r="C452" s="173">
        <v>0</v>
      </c>
      <c r="D452" s="221">
        <v>0</v>
      </c>
      <c r="E452" s="222">
        <v>0</v>
      </c>
      <c r="O452" s="203">
        <f t="shared" si="28"/>
        <v>0</v>
      </c>
      <c r="R452" s="168">
        <f t="shared" si="26"/>
        <v>0</v>
      </c>
      <c r="S452" s="203">
        <f t="shared" si="29"/>
        <v>0</v>
      </c>
      <c r="U452" s="168">
        <f t="shared" si="27"/>
        <v>0</v>
      </c>
    </row>
    <row r="453" spans="1:21" ht="20.100000000000001" customHeight="1">
      <c r="A453" s="168">
        <v>2050999</v>
      </c>
      <c r="B453" s="164" t="s">
        <v>1780</v>
      </c>
      <c r="C453" s="173">
        <v>303.32</v>
      </c>
      <c r="D453" s="221">
        <v>0</v>
      </c>
      <c r="E453" s="222">
        <v>303.32</v>
      </c>
      <c r="O453" s="203">
        <f t="shared" si="28"/>
        <v>-303.32</v>
      </c>
      <c r="Q453" s="168">
        <v>303.32</v>
      </c>
      <c r="R453" s="168">
        <f t="shared" si="26"/>
        <v>303.32</v>
      </c>
      <c r="S453" s="203">
        <f t="shared" si="29"/>
        <v>0</v>
      </c>
      <c r="U453" s="168">
        <f t="shared" si="27"/>
        <v>303.32</v>
      </c>
    </row>
    <row r="454" spans="1:21" ht="20.100000000000001" customHeight="1">
      <c r="A454" s="168">
        <v>20599</v>
      </c>
      <c r="B454" s="164" t="s">
        <v>1781</v>
      </c>
      <c r="C454" s="173">
        <v>191</v>
      </c>
      <c r="D454" s="221">
        <v>0</v>
      </c>
      <c r="E454" s="222">
        <v>190.73</v>
      </c>
      <c r="F454" s="168">
        <v>191</v>
      </c>
      <c r="O454" s="203">
        <f t="shared" si="28"/>
        <v>0.27000000000001001</v>
      </c>
      <c r="R454" s="168">
        <f t="shared" ref="R454:R517" si="30">F454+G454+H454+I454+J454+K454+L454+M454+N454+P454+Q454</f>
        <v>191</v>
      </c>
      <c r="S454" s="203">
        <f t="shared" si="29"/>
        <v>0.27000000000001001</v>
      </c>
      <c r="U454" s="168">
        <f t="shared" ref="U454:U517" si="31">R454+T454</f>
        <v>191</v>
      </c>
    </row>
    <row r="455" spans="1:21" ht="20.100000000000001" customHeight="1">
      <c r="A455" s="168">
        <v>2059999</v>
      </c>
      <c r="B455" s="164" t="s">
        <v>378</v>
      </c>
      <c r="C455" s="173">
        <v>191</v>
      </c>
      <c r="D455" s="221">
        <v>0</v>
      </c>
      <c r="E455" s="222">
        <v>190.73</v>
      </c>
      <c r="F455" s="168">
        <v>191</v>
      </c>
      <c r="O455" s="203">
        <f t="shared" ref="O455:O518" si="32">F455+G455+H455+I455+J455+K455+L455+M455+N455-E455</f>
        <v>0.27000000000001001</v>
      </c>
      <c r="R455" s="168">
        <f t="shared" si="30"/>
        <v>191</v>
      </c>
      <c r="S455" s="203">
        <f t="shared" ref="S455:S518" si="33">R455-E455</f>
        <v>0.27000000000001001</v>
      </c>
      <c r="U455" s="168">
        <f t="shared" si="31"/>
        <v>191</v>
      </c>
    </row>
    <row r="456" spans="1:21" ht="20.100000000000001" customHeight="1">
      <c r="A456" s="168">
        <v>206</v>
      </c>
      <c r="B456" s="164" t="s">
        <v>1782</v>
      </c>
      <c r="C456" s="173">
        <v>1635.48</v>
      </c>
      <c r="D456" s="221" t="s">
        <v>1783</v>
      </c>
      <c r="E456" s="222">
        <v>1635.08</v>
      </c>
      <c r="F456" s="168">
        <v>305</v>
      </c>
      <c r="G456" s="204">
        <v>800</v>
      </c>
      <c r="O456" s="203">
        <f t="shared" si="32"/>
        <v>-530.08000000000004</v>
      </c>
      <c r="P456" s="168">
        <v>30.48</v>
      </c>
      <c r="Q456" s="168">
        <v>500</v>
      </c>
      <c r="R456" s="168">
        <f t="shared" si="30"/>
        <v>1635.48</v>
      </c>
      <c r="S456" s="203">
        <f t="shared" si="33"/>
        <v>0.400000000000091</v>
      </c>
      <c r="U456" s="168">
        <f t="shared" si="31"/>
        <v>1635.48</v>
      </c>
    </row>
    <row r="457" spans="1:21" ht="20.100000000000001" customHeight="1">
      <c r="A457" s="168">
        <v>20601</v>
      </c>
      <c r="B457" s="164" t="s">
        <v>1784</v>
      </c>
      <c r="C457" s="173">
        <v>294.48</v>
      </c>
      <c r="D457" s="221">
        <v>0</v>
      </c>
      <c r="E457" s="222">
        <v>294.48</v>
      </c>
      <c r="F457" s="168">
        <v>264</v>
      </c>
      <c r="O457" s="203">
        <f t="shared" si="32"/>
        <v>-30.48</v>
      </c>
      <c r="P457" s="168">
        <v>30.48</v>
      </c>
      <c r="R457" s="168">
        <f t="shared" si="30"/>
        <v>294.48</v>
      </c>
      <c r="S457" s="203">
        <f t="shared" si="33"/>
        <v>0</v>
      </c>
      <c r="U457" s="168">
        <f t="shared" si="31"/>
        <v>294.48</v>
      </c>
    </row>
    <row r="458" spans="1:21" ht="20.100000000000001" customHeight="1">
      <c r="A458" s="168">
        <v>2060101</v>
      </c>
      <c r="B458" s="164" t="s">
        <v>1502</v>
      </c>
      <c r="C458" s="173">
        <v>294.48</v>
      </c>
      <c r="D458" s="221">
        <v>1</v>
      </c>
      <c r="E458" s="222">
        <v>294.48</v>
      </c>
      <c r="F458" s="168">
        <v>264</v>
      </c>
      <c r="O458" s="203">
        <f t="shared" si="32"/>
        <v>-30.48</v>
      </c>
      <c r="P458" s="168">
        <v>30.48</v>
      </c>
      <c r="R458" s="168">
        <f t="shared" si="30"/>
        <v>294.48</v>
      </c>
      <c r="S458" s="203">
        <f t="shared" si="33"/>
        <v>0</v>
      </c>
      <c r="U458" s="168">
        <f t="shared" si="31"/>
        <v>294.48</v>
      </c>
    </row>
    <row r="459" spans="1:21" ht="20.100000000000001" hidden="1" customHeight="1">
      <c r="A459" s="168">
        <v>2060102</v>
      </c>
      <c r="B459" s="164" t="s">
        <v>1503</v>
      </c>
      <c r="C459" s="173">
        <v>0</v>
      </c>
      <c r="D459" s="221">
        <v>2</v>
      </c>
      <c r="E459" s="222">
        <v>0</v>
      </c>
      <c r="O459" s="203">
        <f t="shared" si="32"/>
        <v>0</v>
      </c>
      <c r="R459" s="168">
        <f t="shared" si="30"/>
        <v>0</v>
      </c>
      <c r="S459" s="203">
        <f t="shared" si="33"/>
        <v>0</v>
      </c>
      <c r="U459" s="168">
        <f t="shared" si="31"/>
        <v>0</v>
      </c>
    </row>
    <row r="460" spans="1:21" ht="20.100000000000001" hidden="1" customHeight="1">
      <c r="A460" s="168">
        <v>2060103</v>
      </c>
      <c r="B460" s="164" t="s">
        <v>1504</v>
      </c>
      <c r="C460" s="173">
        <v>0</v>
      </c>
      <c r="D460" s="221">
        <v>2</v>
      </c>
      <c r="E460" s="222">
        <v>0</v>
      </c>
      <c r="O460" s="203">
        <f t="shared" si="32"/>
        <v>0</v>
      </c>
      <c r="R460" s="168">
        <f t="shared" si="30"/>
        <v>0</v>
      </c>
      <c r="S460" s="203">
        <f t="shared" si="33"/>
        <v>0</v>
      </c>
      <c r="U460" s="168">
        <f t="shared" si="31"/>
        <v>0</v>
      </c>
    </row>
    <row r="461" spans="1:21" ht="20.100000000000001" hidden="1" customHeight="1">
      <c r="A461" s="168">
        <v>2060199</v>
      </c>
      <c r="B461" s="164" t="s">
        <v>1785</v>
      </c>
      <c r="C461" s="173">
        <v>0</v>
      </c>
      <c r="D461" s="221">
        <v>0</v>
      </c>
      <c r="E461" s="222">
        <v>0</v>
      </c>
      <c r="O461" s="203">
        <f t="shared" si="32"/>
        <v>0</v>
      </c>
      <c r="R461" s="168">
        <f t="shared" si="30"/>
        <v>0</v>
      </c>
      <c r="S461" s="203">
        <f t="shared" si="33"/>
        <v>0</v>
      </c>
      <c r="U461" s="168">
        <f t="shared" si="31"/>
        <v>0</v>
      </c>
    </row>
    <row r="462" spans="1:21" ht="20.100000000000001" hidden="1" customHeight="1">
      <c r="A462" s="168">
        <v>20602</v>
      </c>
      <c r="B462" s="164" t="s">
        <v>1786</v>
      </c>
      <c r="C462" s="173">
        <v>0</v>
      </c>
      <c r="D462" s="221">
        <v>0</v>
      </c>
      <c r="E462" s="222">
        <v>0</v>
      </c>
      <c r="O462" s="203">
        <f t="shared" si="32"/>
        <v>0</v>
      </c>
      <c r="R462" s="168">
        <f t="shared" si="30"/>
        <v>0</v>
      </c>
      <c r="S462" s="203">
        <f t="shared" si="33"/>
        <v>0</v>
      </c>
      <c r="U462" s="168">
        <f t="shared" si="31"/>
        <v>0</v>
      </c>
    </row>
    <row r="463" spans="1:21" ht="20.100000000000001" hidden="1" customHeight="1">
      <c r="A463" s="168">
        <v>2060201</v>
      </c>
      <c r="B463" s="164" t="s">
        <v>1787</v>
      </c>
      <c r="C463" s="173">
        <v>0</v>
      </c>
      <c r="D463" s="221">
        <v>2</v>
      </c>
      <c r="E463" s="222">
        <v>0</v>
      </c>
      <c r="O463" s="203">
        <f t="shared" si="32"/>
        <v>0</v>
      </c>
      <c r="R463" s="168">
        <f t="shared" si="30"/>
        <v>0</v>
      </c>
      <c r="S463" s="203">
        <f t="shared" si="33"/>
        <v>0</v>
      </c>
      <c r="U463" s="168">
        <f t="shared" si="31"/>
        <v>0</v>
      </c>
    </row>
    <row r="464" spans="1:21" ht="20.100000000000001" hidden="1" customHeight="1">
      <c r="A464" s="168">
        <v>2060203</v>
      </c>
      <c r="B464" s="164" t="s">
        <v>1788</v>
      </c>
      <c r="C464" s="173">
        <v>0</v>
      </c>
      <c r="D464" s="221">
        <v>0</v>
      </c>
      <c r="E464" s="222">
        <v>0</v>
      </c>
      <c r="O464" s="203">
        <f t="shared" si="32"/>
        <v>0</v>
      </c>
      <c r="R464" s="168">
        <f t="shared" si="30"/>
        <v>0</v>
      </c>
      <c r="S464" s="203">
        <f t="shared" si="33"/>
        <v>0</v>
      </c>
      <c r="U464" s="168">
        <f t="shared" si="31"/>
        <v>0</v>
      </c>
    </row>
    <row r="465" spans="1:21" ht="20.100000000000001" hidden="1" customHeight="1">
      <c r="A465" s="168">
        <v>2060204</v>
      </c>
      <c r="B465" s="164" t="s">
        <v>1789</v>
      </c>
      <c r="C465" s="173">
        <v>0</v>
      </c>
      <c r="D465" s="221">
        <v>0</v>
      </c>
      <c r="E465" s="222">
        <v>0</v>
      </c>
      <c r="O465" s="203">
        <f t="shared" si="32"/>
        <v>0</v>
      </c>
      <c r="R465" s="168">
        <f t="shared" si="30"/>
        <v>0</v>
      </c>
      <c r="S465" s="203">
        <f t="shared" si="33"/>
        <v>0</v>
      </c>
      <c r="U465" s="168">
        <f t="shared" si="31"/>
        <v>0</v>
      </c>
    </row>
    <row r="466" spans="1:21" ht="20.100000000000001" hidden="1" customHeight="1">
      <c r="A466" s="168">
        <v>2060205</v>
      </c>
      <c r="B466" s="164" t="s">
        <v>1790</v>
      </c>
      <c r="C466" s="173">
        <v>0</v>
      </c>
      <c r="D466" s="221">
        <v>0</v>
      </c>
      <c r="E466" s="222">
        <v>0</v>
      </c>
      <c r="O466" s="203">
        <f t="shared" si="32"/>
        <v>0</v>
      </c>
      <c r="R466" s="168">
        <f t="shared" si="30"/>
        <v>0</v>
      </c>
      <c r="S466" s="203">
        <f t="shared" si="33"/>
        <v>0</v>
      </c>
      <c r="U466" s="168">
        <f t="shared" si="31"/>
        <v>0</v>
      </c>
    </row>
    <row r="467" spans="1:21" ht="20.100000000000001" hidden="1" customHeight="1">
      <c r="A467" s="168">
        <v>2060206</v>
      </c>
      <c r="B467" s="164" t="s">
        <v>1791</v>
      </c>
      <c r="C467" s="173">
        <v>0</v>
      </c>
      <c r="D467" s="221">
        <v>0</v>
      </c>
      <c r="E467" s="222">
        <v>0</v>
      </c>
      <c r="O467" s="203">
        <f t="shared" si="32"/>
        <v>0</v>
      </c>
      <c r="R467" s="168">
        <f t="shared" si="30"/>
        <v>0</v>
      </c>
      <c r="S467" s="203">
        <f t="shared" si="33"/>
        <v>0</v>
      </c>
      <c r="U467" s="168">
        <f t="shared" si="31"/>
        <v>0</v>
      </c>
    </row>
    <row r="468" spans="1:21" ht="20.100000000000001" hidden="1" customHeight="1">
      <c r="A468" s="168">
        <v>2060207</v>
      </c>
      <c r="B468" s="164" t="s">
        <v>1792</v>
      </c>
      <c r="C468" s="173">
        <v>0</v>
      </c>
      <c r="D468" s="221">
        <v>0</v>
      </c>
      <c r="E468" s="222">
        <v>0</v>
      </c>
      <c r="O468" s="203">
        <f t="shared" si="32"/>
        <v>0</v>
      </c>
      <c r="R468" s="168">
        <f t="shared" si="30"/>
        <v>0</v>
      </c>
      <c r="S468" s="203">
        <f t="shared" si="33"/>
        <v>0</v>
      </c>
      <c r="U468" s="168">
        <f t="shared" si="31"/>
        <v>0</v>
      </c>
    </row>
    <row r="469" spans="1:21" ht="20.100000000000001" hidden="1" customHeight="1">
      <c r="A469" s="168">
        <v>2060299</v>
      </c>
      <c r="B469" s="164" t="s">
        <v>1793</v>
      </c>
      <c r="C469" s="173">
        <v>0</v>
      </c>
      <c r="D469" s="221">
        <v>0</v>
      </c>
      <c r="E469" s="222">
        <v>0</v>
      </c>
      <c r="O469" s="203">
        <f t="shared" si="32"/>
        <v>0</v>
      </c>
      <c r="R469" s="168">
        <f t="shared" si="30"/>
        <v>0</v>
      </c>
      <c r="S469" s="203">
        <f t="shared" si="33"/>
        <v>0</v>
      </c>
      <c r="U469" s="168">
        <f t="shared" si="31"/>
        <v>0</v>
      </c>
    </row>
    <row r="470" spans="1:21" ht="20.100000000000001" hidden="1" customHeight="1">
      <c r="A470" s="168">
        <v>20603</v>
      </c>
      <c r="B470" s="164" t="s">
        <v>1794</v>
      </c>
      <c r="C470" s="173">
        <v>0</v>
      </c>
      <c r="D470" s="221">
        <v>0</v>
      </c>
      <c r="E470" s="222">
        <v>0</v>
      </c>
      <c r="O470" s="203">
        <f t="shared" si="32"/>
        <v>0</v>
      </c>
      <c r="R470" s="168">
        <f t="shared" si="30"/>
        <v>0</v>
      </c>
      <c r="S470" s="203">
        <f t="shared" si="33"/>
        <v>0</v>
      </c>
      <c r="U470" s="168">
        <f t="shared" si="31"/>
        <v>0</v>
      </c>
    </row>
    <row r="471" spans="1:21" ht="20.100000000000001" hidden="1" customHeight="1">
      <c r="A471" s="168">
        <v>2060301</v>
      </c>
      <c r="B471" s="164" t="s">
        <v>1787</v>
      </c>
      <c r="C471" s="173">
        <v>0</v>
      </c>
      <c r="D471" s="221">
        <v>2</v>
      </c>
      <c r="E471" s="222">
        <v>0</v>
      </c>
      <c r="O471" s="203">
        <f t="shared" si="32"/>
        <v>0</v>
      </c>
      <c r="R471" s="168">
        <f t="shared" si="30"/>
        <v>0</v>
      </c>
      <c r="S471" s="203">
        <f t="shared" si="33"/>
        <v>0</v>
      </c>
      <c r="U471" s="168">
        <f t="shared" si="31"/>
        <v>0</v>
      </c>
    </row>
    <row r="472" spans="1:21" ht="20.100000000000001" hidden="1" customHeight="1">
      <c r="A472" s="168">
        <v>2060302</v>
      </c>
      <c r="B472" s="164" t="s">
        <v>1795</v>
      </c>
      <c r="C472" s="173">
        <v>0</v>
      </c>
      <c r="D472" s="221">
        <v>0</v>
      </c>
      <c r="E472" s="222">
        <v>0</v>
      </c>
      <c r="O472" s="203">
        <f t="shared" si="32"/>
        <v>0</v>
      </c>
      <c r="R472" s="168">
        <f t="shared" si="30"/>
        <v>0</v>
      </c>
      <c r="S472" s="203">
        <f t="shared" si="33"/>
        <v>0</v>
      </c>
      <c r="U472" s="168">
        <f t="shared" si="31"/>
        <v>0</v>
      </c>
    </row>
    <row r="473" spans="1:21" ht="20.100000000000001" hidden="1" customHeight="1">
      <c r="A473" s="168">
        <v>2060303</v>
      </c>
      <c r="B473" s="164" t="s">
        <v>1796</v>
      </c>
      <c r="C473" s="173">
        <v>0</v>
      </c>
      <c r="D473" s="221">
        <v>0</v>
      </c>
      <c r="E473" s="222">
        <v>0</v>
      </c>
      <c r="O473" s="203">
        <f t="shared" si="32"/>
        <v>0</v>
      </c>
      <c r="R473" s="168">
        <f t="shared" si="30"/>
        <v>0</v>
      </c>
      <c r="S473" s="203">
        <f t="shared" si="33"/>
        <v>0</v>
      </c>
      <c r="U473" s="168">
        <f t="shared" si="31"/>
        <v>0</v>
      </c>
    </row>
    <row r="474" spans="1:21" ht="20.100000000000001" hidden="1" customHeight="1">
      <c r="A474" s="168">
        <v>2060304</v>
      </c>
      <c r="B474" s="164" t="s">
        <v>1797</v>
      </c>
      <c r="C474" s="173">
        <v>0</v>
      </c>
      <c r="D474" s="221">
        <v>0</v>
      </c>
      <c r="E474" s="222">
        <v>0</v>
      </c>
      <c r="O474" s="203">
        <f t="shared" si="32"/>
        <v>0</v>
      </c>
      <c r="R474" s="168">
        <f t="shared" si="30"/>
        <v>0</v>
      </c>
      <c r="S474" s="203">
        <f t="shared" si="33"/>
        <v>0</v>
      </c>
      <c r="U474" s="168">
        <f t="shared" si="31"/>
        <v>0</v>
      </c>
    </row>
    <row r="475" spans="1:21" ht="20.100000000000001" hidden="1" customHeight="1">
      <c r="A475" s="168">
        <v>2060399</v>
      </c>
      <c r="B475" s="164" t="s">
        <v>1798</v>
      </c>
      <c r="C475" s="173">
        <v>0</v>
      </c>
      <c r="D475" s="221">
        <v>0</v>
      </c>
      <c r="E475" s="222">
        <v>0</v>
      </c>
      <c r="O475" s="203">
        <f t="shared" si="32"/>
        <v>0</v>
      </c>
      <c r="R475" s="168">
        <f t="shared" si="30"/>
        <v>0</v>
      </c>
      <c r="S475" s="203">
        <f t="shared" si="33"/>
        <v>0</v>
      </c>
      <c r="U475" s="168">
        <f t="shared" si="31"/>
        <v>0</v>
      </c>
    </row>
    <row r="476" spans="1:21" ht="20.100000000000001" hidden="1" customHeight="1">
      <c r="A476" s="168">
        <v>20604</v>
      </c>
      <c r="B476" s="164" t="s">
        <v>1799</v>
      </c>
      <c r="C476" s="173">
        <v>0</v>
      </c>
      <c r="D476" s="221">
        <v>0</v>
      </c>
      <c r="E476" s="222">
        <v>0</v>
      </c>
      <c r="O476" s="203">
        <f t="shared" si="32"/>
        <v>0</v>
      </c>
      <c r="R476" s="168">
        <f t="shared" si="30"/>
        <v>0</v>
      </c>
      <c r="S476" s="203">
        <f t="shared" si="33"/>
        <v>0</v>
      </c>
      <c r="U476" s="168">
        <f t="shared" si="31"/>
        <v>0</v>
      </c>
    </row>
    <row r="477" spans="1:21" ht="20.100000000000001" hidden="1" customHeight="1">
      <c r="A477" s="168">
        <v>2060401</v>
      </c>
      <c r="B477" s="164" t="s">
        <v>1787</v>
      </c>
      <c r="C477" s="173">
        <v>0</v>
      </c>
      <c r="D477" s="221">
        <v>2</v>
      </c>
      <c r="E477" s="222">
        <v>0</v>
      </c>
      <c r="O477" s="203">
        <f t="shared" si="32"/>
        <v>0</v>
      </c>
      <c r="R477" s="168">
        <f t="shared" si="30"/>
        <v>0</v>
      </c>
      <c r="S477" s="203">
        <f t="shared" si="33"/>
        <v>0</v>
      </c>
      <c r="U477" s="168">
        <f t="shared" si="31"/>
        <v>0</v>
      </c>
    </row>
    <row r="478" spans="1:21" ht="20.100000000000001" hidden="1" customHeight="1">
      <c r="A478" s="168">
        <v>2060404</v>
      </c>
      <c r="B478" s="164" t="s">
        <v>1800</v>
      </c>
      <c r="C478" s="173">
        <v>0</v>
      </c>
      <c r="D478" s="221">
        <v>0</v>
      </c>
      <c r="E478" s="222">
        <v>0</v>
      </c>
      <c r="O478" s="203">
        <f t="shared" si="32"/>
        <v>0</v>
      </c>
      <c r="R478" s="168">
        <f t="shared" si="30"/>
        <v>0</v>
      </c>
      <c r="S478" s="203">
        <f t="shared" si="33"/>
        <v>0</v>
      </c>
      <c r="U478" s="168">
        <f t="shared" si="31"/>
        <v>0</v>
      </c>
    </row>
    <row r="479" spans="1:21" ht="20.100000000000001" hidden="1" customHeight="1">
      <c r="A479" s="168">
        <v>2060499</v>
      </c>
      <c r="B479" s="164" t="s">
        <v>1801</v>
      </c>
      <c r="C479" s="173">
        <v>0</v>
      </c>
      <c r="D479" s="221">
        <v>0</v>
      </c>
      <c r="E479" s="222">
        <v>0</v>
      </c>
      <c r="O479" s="203">
        <f t="shared" si="32"/>
        <v>0</v>
      </c>
      <c r="R479" s="168">
        <f t="shared" si="30"/>
        <v>0</v>
      </c>
      <c r="S479" s="203">
        <f t="shared" si="33"/>
        <v>0</v>
      </c>
      <c r="U479" s="168">
        <f t="shared" si="31"/>
        <v>0</v>
      </c>
    </row>
    <row r="480" spans="1:21" ht="20.100000000000001" customHeight="1">
      <c r="A480" s="168">
        <v>20605</v>
      </c>
      <c r="B480" s="164" t="s">
        <v>1802</v>
      </c>
      <c r="C480" s="173">
        <v>41</v>
      </c>
      <c r="D480" s="221">
        <v>0</v>
      </c>
      <c r="E480" s="222">
        <v>40.6</v>
      </c>
      <c r="F480" s="168">
        <v>41</v>
      </c>
      <c r="O480" s="203">
        <f t="shared" si="32"/>
        <v>0.39999999999999902</v>
      </c>
      <c r="R480" s="168">
        <f t="shared" si="30"/>
        <v>41</v>
      </c>
      <c r="S480" s="203">
        <f t="shared" si="33"/>
        <v>0.39999999999999902</v>
      </c>
      <c r="U480" s="168">
        <f t="shared" si="31"/>
        <v>41</v>
      </c>
    </row>
    <row r="481" spans="1:21" ht="20.100000000000001" customHeight="1">
      <c r="A481" s="168">
        <v>2060501</v>
      </c>
      <c r="B481" s="164" t="s">
        <v>1787</v>
      </c>
      <c r="C481" s="173">
        <v>41</v>
      </c>
      <c r="D481" s="221">
        <v>2</v>
      </c>
      <c r="E481" s="222">
        <v>40.6</v>
      </c>
      <c r="F481" s="168">
        <v>41</v>
      </c>
      <c r="O481" s="203">
        <f t="shared" si="32"/>
        <v>0.39999999999999902</v>
      </c>
      <c r="R481" s="168">
        <f t="shared" si="30"/>
        <v>41</v>
      </c>
      <c r="S481" s="203">
        <f t="shared" si="33"/>
        <v>0.39999999999999902</v>
      </c>
      <c r="U481" s="168">
        <f t="shared" si="31"/>
        <v>41</v>
      </c>
    </row>
    <row r="482" spans="1:21" ht="20.100000000000001" hidden="1" customHeight="1">
      <c r="A482" s="168">
        <v>2060502</v>
      </c>
      <c r="B482" s="164" t="s">
        <v>1803</v>
      </c>
      <c r="C482" s="173">
        <v>0</v>
      </c>
      <c r="D482" s="221">
        <v>0</v>
      </c>
      <c r="E482" s="222">
        <v>0</v>
      </c>
      <c r="O482" s="203">
        <f t="shared" si="32"/>
        <v>0</v>
      </c>
      <c r="R482" s="168">
        <f t="shared" si="30"/>
        <v>0</v>
      </c>
      <c r="S482" s="203">
        <f t="shared" si="33"/>
        <v>0</v>
      </c>
      <c r="U482" s="168">
        <f t="shared" si="31"/>
        <v>0</v>
      </c>
    </row>
    <row r="483" spans="1:21" ht="20.100000000000001" hidden="1" customHeight="1">
      <c r="A483" s="168">
        <v>2060503</v>
      </c>
      <c r="B483" s="164" t="s">
        <v>1804</v>
      </c>
      <c r="C483" s="173">
        <v>0</v>
      </c>
      <c r="D483" s="221">
        <v>0</v>
      </c>
      <c r="E483" s="222">
        <v>0</v>
      </c>
      <c r="O483" s="203">
        <f t="shared" si="32"/>
        <v>0</v>
      </c>
      <c r="R483" s="168">
        <f t="shared" si="30"/>
        <v>0</v>
      </c>
      <c r="S483" s="203">
        <f t="shared" si="33"/>
        <v>0</v>
      </c>
      <c r="U483" s="168">
        <f t="shared" si="31"/>
        <v>0</v>
      </c>
    </row>
    <row r="484" spans="1:21" ht="20.100000000000001" hidden="1" customHeight="1">
      <c r="A484" s="168">
        <v>2060599</v>
      </c>
      <c r="B484" s="164" t="s">
        <v>1805</v>
      </c>
      <c r="C484" s="173">
        <v>0</v>
      </c>
      <c r="D484" s="221">
        <v>0</v>
      </c>
      <c r="E484" s="222">
        <v>0</v>
      </c>
      <c r="O484" s="203">
        <f t="shared" si="32"/>
        <v>0</v>
      </c>
      <c r="R484" s="168">
        <f t="shared" si="30"/>
        <v>0</v>
      </c>
      <c r="S484" s="203">
        <f t="shared" si="33"/>
        <v>0</v>
      </c>
      <c r="U484" s="168">
        <f t="shared" si="31"/>
        <v>0</v>
      </c>
    </row>
    <row r="485" spans="1:21" ht="20.100000000000001" hidden="1" customHeight="1">
      <c r="A485" s="168">
        <v>20606</v>
      </c>
      <c r="B485" s="164" t="s">
        <v>1806</v>
      </c>
      <c r="C485" s="173">
        <v>0</v>
      </c>
      <c r="D485" s="221">
        <v>0</v>
      </c>
      <c r="E485" s="222">
        <v>0</v>
      </c>
      <c r="O485" s="203">
        <f t="shared" si="32"/>
        <v>0</v>
      </c>
      <c r="R485" s="168">
        <f t="shared" si="30"/>
        <v>0</v>
      </c>
      <c r="S485" s="203">
        <f t="shared" si="33"/>
        <v>0</v>
      </c>
      <c r="U485" s="168">
        <f t="shared" si="31"/>
        <v>0</v>
      </c>
    </row>
    <row r="486" spans="1:21" ht="20.100000000000001" hidden="1" customHeight="1">
      <c r="A486" s="168">
        <v>2060601</v>
      </c>
      <c r="B486" s="164" t="s">
        <v>1807</v>
      </c>
      <c r="C486" s="173">
        <v>0</v>
      </c>
      <c r="D486" s="221">
        <v>0</v>
      </c>
      <c r="E486" s="222">
        <v>0</v>
      </c>
      <c r="O486" s="203">
        <f t="shared" si="32"/>
        <v>0</v>
      </c>
      <c r="R486" s="168">
        <f t="shared" si="30"/>
        <v>0</v>
      </c>
      <c r="S486" s="203">
        <f t="shared" si="33"/>
        <v>0</v>
      </c>
      <c r="U486" s="168">
        <f t="shared" si="31"/>
        <v>0</v>
      </c>
    </row>
    <row r="487" spans="1:21" ht="20.100000000000001" hidden="1" customHeight="1">
      <c r="A487" s="168">
        <v>2060602</v>
      </c>
      <c r="B487" s="164" t="s">
        <v>1808</v>
      </c>
      <c r="C487" s="173">
        <v>0</v>
      </c>
      <c r="D487" s="221">
        <v>0</v>
      </c>
      <c r="E487" s="222">
        <v>0</v>
      </c>
      <c r="O487" s="203">
        <f t="shared" si="32"/>
        <v>0</v>
      </c>
      <c r="R487" s="168">
        <f t="shared" si="30"/>
        <v>0</v>
      </c>
      <c r="S487" s="203">
        <f t="shared" si="33"/>
        <v>0</v>
      </c>
      <c r="U487" s="168">
        <f t="shared" si="31"/>
        <v>0</v>
      </c>
    </row>
    <row r="488" spans="1:21" ht="20.100000000000001" hidden="1" customHeight="1">
      <c r="A488" s="168">
        <v>2060603</v>
      </c>
      <c r="B488" s="164" t="s">
        <v>1809</v>
      </c>
      <c r="C488" s="173">
        <v>0</v>
      </c>
      <c r="D488" s="221">
        <v>0</v>
      </c>
      <c r="E488" s="222">
        <v>0</v>
      </c>
      <c r="O488" s="203">
        <f t="shared" si="32"/>
        <v>0</v>
      </c>
      <c r="R488" s="168">
        <f t="shared" si="30"/>
        <v>0</v>
      </c>
      <c r="S488" s="203">
        <f t="shared" si="33"/>
        <v>0</v>
      </c>
      <c r="U488" s="168">
        <f t="shared" si="31"/>
        <v>0</v>
      </c>
    </row>
    <row r="489" spans="1:21" ht="20.100000000000001" hidden="1" customHeight="1">
      <c r="A489" s="168">
        <v>2060699</v>
      </c>
      <c r="B489" s="164" t="s">
        <v>1810</v>
      </c>
      <c r="C489" s="173">
        <v>0</v>
      </c>
      <c r="D489" s="221">
        <v>0</v>
      </c>
      <c r="E489" s="222">
        <v>0</v>
      </c>
      <c r="O489" s="203">
        <f t="shared" si="32"/>
        <v>0</v>
      </c>
      <c r="R489" s="168">
        <f t="shared" si="30"/>
        <v>0</v>
      </c>
      <c r="S489" s="203">
        <f t="shared" si="33"/>
        <v>0</v>
      </c>
      <c r="U489" s="168">
        <f t="shared" si="31"/>
        <v>0</v>
      </c>
    </row>
    <row r="490" spans="1:21" ht="20.100000000000001" customHeight="1">
      <c r="A490" s="168">
        <v>20607</v>
      </c>
      <c r="B490" s="164" t="s">
        <v>1811</v>
      </c>
      <c r="C490" s="173">
        <v>142</v>
      </c>
      <c r="D490" s="221">
        <v>0</v>
      </c>
      <c r="E490" s="222">
        <v>142</v>
      </c>
      <c r="O490" s="203">
        <f t="shared" si="32"/>
        <v>-142</v>
      </c>
      <c r="Q490" s="168">
        <v>142</v>
      </c>
      <c r="R490" s="168">
        <f t="shared" si="30"/>
        <v>142</v>
      </c>
      <c r="S490" s="203">
        <f t="shared" si="33"/>
        <v>0</v>
      </c>
      <c r="U490" s="168">
        <f t="shared" si="31"/>
        <v>142</v>
      </c>
    </row>
    <row r="491" spans="1:21" ht="20.100000000000001" hidden="1" customHeight="1">
      <c r="A491" s="168">
        <v>2060701</v>
      </c>
      <c r="B491" s="164" t="s">
        <v>1787</v>
      </c>
      <c r="C491" s="173">
        <v>0</v>
      </c>
      <c r="D491" s="221">
        <v>2</v>
      </c>
      <c r="E491" s="222">
        <v>0</v>
      </c>
      <c r="O491" s="203">
        <f t="shared" si="32"/>
        <v>0</v>
      </c>
      <c r="R491" s="168">
        <f t="shared" si="30"/>
        <v>0</v>
      </c>
      <c r="S491" s="203">
        <f t="shared" si="33"/>
        <v>0</v>
      </c>
      <c r="U491" s="168">
        <f t="shared" si="31"/>
        <v>0</v>
      </c>
    </row>
    <row r="492" spans="1:21" ht="20.100000000000001" customHeight="1">
      <c r="A492" s="168">
        <v>2060702</v>
      </c>
      <c r="B492" s="164" t="s">
        <v>1812</v>
      </c>
      <c r="C492" s="173">
        <v>122</v>
      </c>
      <c r="D492" s="221">
        <v>0</v>
      </c>
      <c r="E492" s="222">
        <v>122</v>
      </c>
      <c r="O492" s="203">
        <f t="shared" si="32"/>
        <v>-122</v>
      </c>
      <c r="Q492" s="168">
        <v>122</v>
      </c>
      <c r="R492" s="168">
        <f t="shared" si="30"/>
        <v>122</v>
      </c>
      <c r="S492" s="203">
        <f t="shared" si="33"/>
        <v>0</v>
      </c>
      <c r="U492" s="168">
        <f t="shared" si="31"/>
        <v>122</v>
      </c>
    </row>
    <row r="493" spans="1:21" ht="20.100000000000001" hidden="1" customHeight="1">
      <c r="A493" s="168">
        <v>2060703</v>
      </c>
      <c r="B493" s="164" t="s">
        <v>1813</v>
      </c>
      <c r="C493" s="173">
        <v>0</v>
      </c>
      <c r="D493" s="221">
        <v>0</v>
      </c>
      <c r="E493" s="222">
        <v>0</v>
      </c>
      <c r="O493" s="203">
        <f t="shared" si="32"/>
        <v>0</v>
      </c>
      <c r="R493" s="168">
        <f t="shared" si="30"/>
        <v>0</v>
      </c>
      <c r="S493" s="203">
        <f t="shared" si="33"/>
        <v>0</v>
      </c>
      <c r="U493" s="168">
        <f t="shared" si="31"/>
        <v>0</v>
      </c>
    </row>
    <row r="494" spans="1:21" ht="20.100000000000001" hidden="1" customHeight="1">
      <c r="A494" s="168">
        <v>2060704</v>
      </c>
      <c r="B494" s="164" t="s">
        <v>1814</v>
      </c>
      <c r="C494" s="173">
        <v>0</v>
      </c>
      <c r="D494" s="221">
        <v>0</v>
      </c>
      <c r="E494" s="222">
        <v>0</v>
      </c>
      <c r="O494" s="203">
        <f t="shared" si="32"/>
        <v>0</v>
      </c>
      <c r="R494" s="168">
        <f t="shared" si="30"/>
        <v>0</v>
      </c>
      <c r="S494" s="203">
        <f t="shared" si="33"/>
        <v>0</v>
      </c>
      <c r="U494" s="168">
        <f t="shared" si="31"/>
        <v>0</v>
      </c>
    </row>
    <row r="495" spans="1:21" ht="20.100000000000001" hidden="1" customHeight="1">
      <c r="A495" s="168">
        <v>2060705</v>
      </c>
      <c r="B495" s="164" t="s">
        <v>1815</v>
      </c>
      <c r="C495" s="173">
        <v>0</v>
      </c>
      <c r="D495" s="221">
        <v>0</v>
      </c>
      <c r="E495" s="222">
        <v>0</v>
      </c>
      <c r="O495" s="203">
        <f t="shared" si="32"/>
        <v>0</v>
      </c>
      <c r="R495" s="168">
        <f t="shared" si="30"/>
        <v>0</v>
      </c>
      <c r="S495" s="203">
        <f t="shared" si="33"/>
        <v>0</v>
      </c>
      <c r="U495" s="168">
        <f t="shared" si="31"/>
        <v>0</v>
      </c>
    </row>
    <row r="496" spans="1:21" ht="20.100000000000001" customHeight="1">
      <c r="A496" s="168">
        <v>2060799</v>
      </c>
      <c r="B496" s="164" t="s">
        <v>1816</v>
      </c>
      <c r="C496" s="173">
        <v>20</v>
      </c>
      <c r="D496" s="221">
        <v>0</v>
      </c>
      <c r="E496" s="222">
        <v>20</v>
      </c>
      <c r="O496" s="203">
        <f t="shared" si="32"/>
        <v>-20</v>
      </c>
      <c r="Q496" s="168">
        <v>20</v>
      </c>
      <c r="R496" s="168">
        <f t="shared" si="30"/>
        <v>20</v>
      </c>
      <c r="S496" s="203">
        <f t="shared" si="33"/>
        <v>0</v>
      </c>
      <c r="U496" s="168">
        <f t="shared" si="31"/>
        <v>20</v>
      </c>
    </row>
    <row r="497" spans="1:21" ht="20.100000000000001" hidden="1" customHeight="1">
      <c r="A497" s="168">
        <v>20608</v>
      </c>
      <c r="B497" s="164" t="s">
        <v>1817</v>
      </c>
      <c r="C497" s="173">
        <v>0</v>
      </c>
      <c r="D497" s="221">
        <v>0</v>
      </c>
      <c r="E497" s="222">
        <v>0</v>
      </c>
      <c r="O497" s="203">
        <f t="shared" si="32"/>
        <v>0</v>
      </c>
      <c r="R497" s="168">
        <f t="shared" si="30"/>
        <v>0</v>
      </c>
      <c r="S497" s="203">
        <f t="shared" si="33"/>
        <v>0</v>
      </c>
      <c r="U497" s="168">
        <f t="shared" si="31"/>
        <v>0</v>
      </c>
    </row>
    <row r="498" spans="1:21" ht="20.100000000000001" hidden="1" customHeight="1">
      <c r="A498" s="168">
        <v>2060801</v>
      </c>
      <c r="B498" s="164" t="s">
        <v>1818</v>
      </c>
      <c r="C498" s="173">
        <v>0</v>
      </c>
      <c r="D498" s="221">
        <v>0</v>
      </c>
      <c r="E498" s="222">
        <v>0</v>
      </c>
      <c r="O498" s="203">
        <f t="shared" si="32"/>
        <v>0</v>
      </c>
      <c r="R498" s="168">
        <f t="shared" si="30"/>
        <v>0</v>
      </c>
      <c r="S498" s="203">
        <f t="shared" si="33"/>
        <v>0</v>
      </c>
      <c r="U498" s="168">
        <f t="shared" si="31"/>
        <v>0</v>
      </c>
    </row>
    <row r="499" spans="1:21" ht="20.100000000000001" hidden="1" customHeight="1">
      <c r="A499" s="168">
        <v>2060802</v>
      </c>
      <c r="B499" s="164" t="s">
        <v>1819</v>
      </c>
      <c r="C499" s="173">
        <v>0</v>
      </c>
      <c r="D499" s="221">
        <v>0</v>
      </c>
      <c r="E499" s="222">
        <v>0</v>
      </c>
      <c r="O499" s="203">
        <f t="shared" si="32"/>
        <v>0</v>
      </c>
      <c r="R499" s="168">
        <f t="shared" si="30"/>
        <v>0</v>
      </c>
      <c r="S499" s="203">
        <f t="shared" si="33"/>
        <v>0</v>
      </c>
      <c r="U499" s="168">
        <f t="shared" si="31"/>
        <v>0</v>
      </c>
    </row>
    <row r="500" spans="1:21" ht="20.100000000000001" hidden="1" customHeight="1">
      <c r="A500" s="168">
        <v>2060899</v>
      </c>
      <c r="B500" s="164" t="s">
        <v>1820</v>
      </c>
      <c r="C500" s="173">
        <v>0</v>
      </c>
      <c r="D500" s="221">
        <v>0</v>
      </c>
      <c r="E500" s="222">
        <v>0</v>
      </c>
      <c r="O500" s="203">
        <f t="shared" si="32"/>
        <v>0</v>
      </c>
      <c r="R500" s="168">
        <f t="shared" si="30"/>
        <v>0</v>
      </c>
      <c r="S500" s="203">
        <f t="shared" si="33"/>
        <v>0</v>
      </c>
      <c r="U500" s="168">
        <f t="shared" si="31"/>
        <v>0</v>
      </c>
    </row>
    <row r="501" spans="1:21" ht="20.100000000000001" hidden="1" customHeight="1">
      <c r="A501" s="168">
        <v>20609</v>
      </c>
      <c r="B501" s="164" t="s">
        <v>1821</v>
      </c>
      <c r="C501" s="173">
        <v>0</v>
      </c>
      <c r="D501" s="221">
        <v>0</v>
      </c>
      <c r="E501" s="222">
        <v>0</v>
      </c>
      <c r="O501" s="203">
        <f t="shared" si="32"/>
        <v>0</v>
      </c>
      <c r="R501" s="168">
        <f t="shared" si="30"/>
        <v>0</v>
      </c>
      <c r="S501" s="203">
        <f t="shared" si="33"/>
        <v>0</v>
      </c>
      <c r="U501" s="168">
        <f t="shared" si="31"/>
        <v>0</v>
      </c>
    </row>
    <row r="502" spans="1:21" ht="20.100000000000001" hidden="1" customHeight="1">
      <c r="A502" s="168">
        <v>2060901</v>
      </c>
      <c r="B502" s="164" t="s">
        <v>1822</v>
      </c>
      <c r="C502" s="173">
        <v>0</v>
      </c>
      <c r="D502" s="221">
        <v>0</v>
      </c>
      <c r="E502" s="222">
        <v>0</v>
      </c>
      <c r="O502" s="203">
        <f t="shared" si="32"/>
        <v>0</v>
      </c>
      <c r="R502" s="168">
        <f t="shared" si="30"/>
        <v>0</v>
      </c>
      <c r="S502" s="203">
        <f t="shared" si="33"/>
        <v>0</v>
      </c>
      <c r="U502" s="168">
        <f t="shared" si="31"/>
        <v>0</v>
      </c>
    </row>
    <row r="503" spans="1:21" ht="20.100000000000001" hidden="1" customHeight="1">
      <c r="A503" s="168">
        <v>2060902</v>
      </c>
      <c r="B503" s="164" t="s">
        <v>1823</v>
      </c>
      <c r="C503" s="173">
        <v>0</v>
      </c>
      <c r="D503" s="221">
        <v>0</v>
      </c>
      <c r="E503" s="222">
        <v>0</v>
      </c>
      <c r="O503" s="203">
        <f t="shared" si="32"/>
        <v>0</v>
      </c>
      <c r="R503" s="168">
        <f t="shared" si="30"/>
        <v>0</v>
      </c>
      <c r="S503" s="203">
        <f t="shared" si="33"/>
        <v>0</v>
      </c>
      <c r="U503" s="168">
        <f t="shared" si="31"/>
        <v>0</v>
      </c>
    </row>
    <row r="504" spans="1:21" ht="20.100000000000001" hidden="1" customHeight="1">
      <c r="A504" s="168">
        <v>20610</v>
      </c>
      <c r="B504" s="164" t="s">
        <v>1824</v>
      </c>
      <c r="C504" s="173">
        <v>0</v>
      </c>
      <c r="D504" s="221">
        <v>0</v>
      </c>
      <c r="E504" s="222">
        <v>0</v>
      </c>
      <c r="O504" s="203">
        <f t="shared" si="32"/>
        <v>0</v>
      </c>
      <c r="R504" s="168">
        <f t="shared" si="30"/>
        <v>0</v>
      </c>
      <c r="S504" s="203">
        <f t="shared" si="33"/>
        <v>0</v>
      </c>
      <c r="U504" s="168">
        <f t="shared" si="31"/>
        <v>0</v>
      </c>
    </row>
    <row r="505" spans="1:21" ht="20.100000000000001" customHeight="1">
      <c r="A505" s="168">
        <v>20699</v>
      </c>
      <c r="B505" s="164" t="s">
        <v>1825</v>
      </c>
      <c r="C505" s="173">
        <v>1158</v>
      </c>
      <c r="D505" s="221">
        <v>0</v>
      </c>
      <c r="E505" s="222">
        <v>1158</v>
      </c>
      <c r="G505" s="204">
        <v>800</v>
      </c>
      <c r="O505" s="203">
        <f t="shared" si="32"/>
        <v>-358</v>
      </c>
      <c r="Q505" s="168">
        <v>358</v>
      </c>
      <c r="R505" s="168">
        <f t="shared" si="30"/>
        <v>1158</v>
      </c>
      <c r="S505" s="203">
        <f t="shared" si="33"/>
        <v>0</v>
      </c>
      <c r="U505" s="168">
        <f t="shared" si="31"/>
        <v>1158</v>
      </c>
    </row>
    <row r="506" spans="1:21" ht="20.100000000000001" customHeight="1">
      <c r="A506" s="168">
        <v>2069901</v>
      </c>
      <c r="B506" s="164" t="s">
        <v>1826</v>
      </c>
      <c r="C506" s="173">
        <v>100</v>
      </c>
      <c r="D506" s="221">
        <v>0</v>
      </c>
      <c r="E506" s="222">
        <v>100</v>
      </c>
      <c r="O506" s="203">
        <f t="shared" si="32"/>
        <v>-100</v>
      </c>
      <c r="Q506" s="168">
        <v>100</v>
      </c>
      <c r="R506" s="168">
        <f t="shared" si="30"/>
        <v>100</v>
      </c>
      <c r="S506" s="203">
        <f t="shared" si="33"/>
        <v>0</v>
      </c>
      <c r="U506" s="168">
        <f t="shared" si="31"/>
        <v>100</v>
      </c>
    </row>
    <row r="507" spans="1:21" ht="20.100000000000001" hidden="1" customHeight="1">
      <c r="A507" s="168">
        <v>2069902</v>
      </c>
      <c r="B507" s="164" t="s">
        <v>1827</v>
      </c>
      <c r="C507" s="173">
        <v>0</v>
      </c>
      <c r="D507" s="221">
        <v>0</v>
      </c>
      <c r="E507" s="222">
        <v>0</v>
      </c>
      <c r="O507" s="203">
        <f t="shared" si="32"/>
        <v>0</v>
      </c>
      <c r="R507" s="168">
        <f t="shared" si="30"/>
        <v>0</v>
      </c>
      <c r="S507" s="203">
        <f t="shared" si="33"/>
        <v>0</v>
      </c>
      <c r="U507" s="168">
        <f t="shared" si="31"/>
        <v>0</v>
      </c>
    </row>
    <row r="508" spans="1:21" ht="20.100000000000001" hidden="1" customHeight="1">
      <c r="A508" s="168">
        <v>2069903</v>
      </c>
      <c r="B508" s="164" t="s">
        <v>1828</v>
      </c>
      <c r="C508" s="173">
        <v>0</v>
      </c>
      <c r="D508" s="221">
        <v>0</v>
      </c>
      <c r="E508" s="222">
        <v>0</v>
      </c>
      <c r="O508" s="203">
        <f t="shared" si="32"/>
        <v>0</v>
      </c>
      <c r="R508" s="168">
        <f t="shared" si="30"/>
        <v>0</v>
      </c>
      <c r="S508" s="203">
        <f t="shared" si="33"/>
        <v>0</v>
      </c>
      <c r="U508" s="168">
        <f t="shared" si="31"/>
        <v>0</v>
      </c>
    </row>
    <row r="509" spans="1:21" ht="20.100000000000001" customHeight="1">
      <c r="A509" s="168">
        <v>2069999</v>
      </c>
      <c r="B509" s="164" t="s">
        <v>423</v>
      </c>
      <c r="C509" s="173">
        <v>1058</v>
      </c>
      <c r="D509" s="221">
        <v>0</v>
      </c>
      <c r="E509" s="222">
        <v>1058</v>
      </c>
      <c r="G509" s="204">
        <v>800</v>
      </c>
      <c r="O509" s="203">
        <f t="shared" si="32"/>
        <v>-258</v>
      </c>
      <c r="Q509" s="168">
        <v>258</v>
      </c>
      <c r="R509" s="168">
        <f t="shared" si="30"/>
        <v>1058</v>
      </c>
      <c r="S509" s="203">
        <f t="shared" si="33"/>
        <v>0</v>
      </c>
      <c r="U509" s="168">
        <f t="shared" si="31"/>
        <v>1058</v>
      </c>
    </row>
    <row r="510" spans="1:21" ht="20.100000000000001" customHeight="1">
      <c r="A510" s="168">
        <v>207</v>
      </c>
      <c r="B510" s="164" t="s">
        <v>1829</v>
      </c>
      <c r="C510" s="173">
        <v>10352.17</v>
      </c>
      <c r="D510" s="221">
        <v>0</v>
      </c>
      <c r="E510" s="222">
        <v>10205.879999999999</v>
      </c>
      <c r="F510" s="168">
        <v>4510</v>
      </c>
      <c r="G510" s="204">
        <v>427</v>
      </c>
      <c r="K510" s="168">
        <v>1033.95</v>
      </c>
      <c r="N510" s="168">
        <v>264</v>
      </c>
      <c r="O510" s="203">
        <f t="shared" si="32"/>
        <v>-3970.93</v>
      </c>
      <c r="P510" s="168">
        <v>193.43</v>
      </c>
      <c r="Q510" s="168">
        <v>4823.79</v>
      </c>
      <c r="R510" s="168">
        <f t="shared" si="30"/>
        <v>11252.17</v>
      </c>
      <c r="S510" s="203">
        <f t="shared" si="33"/>
        <v>1046.29</v>
      </c>
      <c r="T510" s="168">
        <v>-900</v>
      </c>
      <c r="U510" s="168">
        <f t="shared" si="31"/>
        <v>10352.17</v>
      </c>
    </row>
    <row r="511" spans="1:21" ht="20.100000000000001" customHeight="1">
      <c r="A511" s="168">
        <v>20701</v>
      </c>
      <c r="B511" s="164" t="s">
        <v>1830</v>
      </c>
      <c r="C511" s="173">
        <v>4981.68</v>
      </c>
      <c r="D511" s="221">
        <v>0</v>
      </c>
      <c r="E511" s="222">
        <v>4981.68</v>
      </c>
      <c r="F511" s="168">
        <v>3177</v>
      </c>
      <c r="K511" s="168">
        <v>29.22</v>
      </c>
      <c r="N511" s="168">
        <v>212</v>
      </c>
      <c r="O511" s="203">
        <f t="shared" si="32"/>
        <v>-1563.46</v>
      </c>
      <c r="P511" s="168">
        <v>193.43</v>
      </c>
      <c r="Q511" s="168">
        <v>1370.03</v>
      </c>
      <c r="R511" s="168">
        <f t="shared" si="30"/>
        <v>4981.68</v>
      </c>
      <c r="S511" s="203">
        <f t="shared" si="33"/>
        <v>0</v>
      </c>
      <c r="U511" s="168">
        <f t="shared" si="31"/>
        <v>4981.68</v>
      </c>
    </row>
    <row r="512" spans="1:21" ht="20.100000000000001" customHeight="1">
      <c r="A512" s="168">
        <v>2070101</v>
      </c>
      <c r="B512" s="164" t="s">
        <v>1502</v>
      </c>
      <c r="C512" s="173">
        <v>693.88</v>
      </c>
      <c r="D512" s="221">
        <v>1</v>
      </c>
      <c r="E512" s="222">
        <v>693.88</v>
      </c>
      <c r="F512" s="168">
        <v>634</v>
      </c>
      <c r="O512" s="203">
        <f t="shared" si="32"/>
        <v>-59.88</v>
      </c>
      <c r="P512" s="168">
        <v>59.88</v>
      </c>
      <c r="R512" s="168">
        <f t="shared" si="30"/>
        <v>693.88</v>
      </c>
      <c r="S512" s="203">
        <f t="shared" si="33"/>
        <v>0</v>
      </c>
      <c r="U512" s="168">
        <f t="shared" si="31"/>
        <v>693.88</v>
      </c>
    </row>
    <row r="513" spans="1:21" ht="20.100000000000001" customHeight="1">
      <c r="A513" s="168">
        <v>2070102</v>
      </c>
      <c r="B513" s="164" t="s">
        <v>1503</v>
      </c>
      <c r="C513" s="173">
        <v>10</v>
      </c>
      <c r="D513" s="221">
        <v>2</v>
      </c>
      <c r="E513" s="222">
        <v>10</v>
      </c>
      <c r="O513" s="203">
        <f t="shared" si="32"/>
        <v>-10</v>
      </c>
      <c r="P513" s="168">
        <v>10</v>
      </c>
      <c r="R513" s="168">
        <f t="shared" si="30"/>
        <v>10</v>
      </c>
      <c r="S513" s="203">
        <f t="shared" si="33"/>
        <v>0</v>
      </c>
      <c r="U513" s="168">
        <f t="shared" si="31"/>
        <v>10</v>
      </c>
    </row>
    <row r="514" spans="1:21" ht="20.100000000000001" hidden="1" customHeight="1">
      <c r="A514" s="168">
        <v>2070103</v>
      </c>
      <c r="B514" s="164" t="s">
        <v>1504</v>
      </c>
      <c r="C514" s="173">
        <v>0</v>
      </c>
      <c r="D514" s="221">
        <v>2</v>
      </c>
      <c r="E514" s="222">
        <v>0</v>
      </c>
      <c r="O514" s="203">
        <f t="shared" si="32"/>
        <v>0</v>
      </c>
      <c r="R514" s="168">
        <f t="shared" si="30"/>
        <v>0</v>
      </c>
      <c r="S514" s="203">
        <f t="shared" si="33"/>
        <v>0</v>
      </c>
      <c r="U514" s="168">
        <f t="shared" si="31"/>
        <v>0</v>
      </c>
    </row>
    <row r="515" spans="1:21" ht="20.100000000000001" customHeight="1">
      <c r="A515" s="168">
        <v>2070104</v>
      </c>
      <c r="B515" s="164" t="s">
        <v>1831</v>
      </c>
      <c r="C515" s="173">
        <v>257.77999999999997</v>
      </c>
      <c r="D515" s="221">
        <v>26</v>
      </c>
      <c r="E515" s="222">
        <v>257.77999999999997</v>
      </c>
      <c r="F515" s="168">
        <v>235</v>
      </c>
      <c r="O515" s="203">
        <f t="shared" si="32"/>
        <v>-22.78</v>
      </c>
      <c r="P515" s="168">
        <v>22.78</v>
      </c>
      <c r="R515" s="168">
        <f t="shared" si="30"/>
        <v>257.77999999999997</v>
      </c>
      <c r="S515" s="203">
        <f t="shared" si="33"/>
        <v>0</v>
      </c>
      <c r="U515" s="168">
        <f t="shared" si="31"/>
        <v>257.77999999999997</v>
      </c>
    </row>
    <row r="516" spans="1:21" ht="20.100000000000001" hidden="1" customHeight="1">
      <c r="A516" s="168">
        <v>2070105</v>
      </c>
      <c r="B516" s="164" t="s">
        <v>1832</v>
      </c>
      <c r="C516" s="173">
        <v>0</v>
      </c>
      <c r="D516" s="221">
        <v>26</v>
      </c>
      <c r="E516" s="222">
        <v>0</v>
      </c>
      <c r="O516" s="203">
        <f t="shared" si="32"/>
        <v>0</v>
      </c>
      <c r="R516" s="168">
        <f t="shared" si="30"/>
        <v>0</v>
      </c>
      <c r="S516" s="203">
        <f t="shared" si="33"/>
        <v>0</v>
      </c>
      <c r="U516" s="168">
        <f t="shared" si="31"/>
        <v>0</v>
      </c>
    </row>
    <row r="517" spans="1:21" ht="20.100000000000001" hidden="1" customHeight="1">
      <c r="A517" s="168">
        <v>2070106</v>
      </c>
      <c r="B517" s="164" t="s">
        <v>1833</v>
      </c>
      <c r="C517" s="173">
        <v>0</v>
      </c>
      <c r="D517" s="221">
        <v>0</v>
      </c>
      <c r="E517" s="222">
        <v>0</v>
      </c>
      <c r="O517" s="203">
        <f t="shared" si="32"/>
        <v>0</v>
      </c>
      <c r="R517" s="168">
        <f t="shared" si="30"/>
        <v>0</v>
      </c>
      <c r="S517" s="203">
        <f t="shared" si="33"/>
        <v>0</v>
      </c>
      <c r="U517" s="168">
        <f t="shared" si="31"/>
        <v>0</v>
      </c>
    </row>
    <row r="518" spans="1:21" ht="20.100000000000001" hidden="1" customHeight="1">
      <c r="A518" s="168">
        <v>2070107</v>
      </c>
      <c r="B518" s="164" t="s">
        <v>1834</v>
      </c>
      <c r="C518" s="173">
        <v>0</v>
      </c>
      <c r="D518" s="221">
        <v>0</v>
      </c>
      <c r="E518" s="222">
        <v>0</v>
      </c>
      <c r="O518" s="203">
        <f t="shared" si="32"/>
        <v>0</v>
      </c>
      <c r="R518" s="168">
        <f t="shared" ref="R518:R581" si="34">F518+G518+H518+I518+J518+K518+L518+M518+N518+P518+Q518</f>
        <v>0</v>
      </c>
      <c r="S518" s="203">
        <f t="shared" si="33"/>
        <v>0</v>
      </c>
      <c r="U518" s="168">
        <f t="shared" ref="U518:U581" si="35">R518+T518</f>
        <v>0</v>
      </c>
    </row>
    <row r="519" spans="1:21" ht="20.100000000000001" hidden="1" customHeight="1">
      <c r="A519" s="168">
        <v>2070108</v>
      </c>
      <c r="B519" s="164" t="s">
        <v>1835</v>
      </c>
      <c r="C519" s="173">
        <v>0</v>
      </c>
      <c r="D519" s="221">
        <v>0</v>
      </c>
      <c r="E519" s="222">
        <v>0</v>
      </c>
      <c r="O519" s="203">
        <f t="shared" ref="O519:O582" si="36">F519+G519+H519+I519+J519+K519+L519+M519+N519-E519</f>
        <v>0</v>
      </c>
      <c r="R519" s="168">
        <f t="shared" si="34"/>
        <v>0</v>
      </c>
      <c r="S519" s="203">
        <f t="shared" ref="S519:S582" si="37">R519-E519</f>
        <v>0</v>
      </c>
      <c r="U519" s="168">
        <f t="shared" si="35"/>
        <v>0</v>
      </c>
    </row>
    <row r="520" spans="1:21" ht="20.100000000000001" customHeight="1">
      <c r="A520" s="168">
        <v>2070109</v>
      </c>
      <c r="B520" s="164" t="s">
        <v>1836</v>
      </c>
      <c r="C520" s="173">
        <v>2423.79</v>
      </c>
      <c r="D520" s="221">
        <v>26</v>
      </c>
      <c r="E520" s="222">
        <v>2423.79</v>
      </c>
      <c r="F520" s="168">
        <v>2084</v>
      </c>
      <c r="K520" s="168">
        <v>27.02</v>
      </c>
      <c r="N520" s="168">
        <v>212</v>
      </c>
      <c r="O520" s="203">
        <f t="shared" si="36"/>
        <v>-100.77</v>
      </c>
      <c r="P520" s="168">
        <v>100.77</v>
      </c>
      <c r="R520" s="168">
        <f t="shared" si="34"/>
        <v>2423.79</v>
      </c>
      <c r="S520" s="203">
        <f t="shared" si="37"/>
        <v>0</v>
      </c>
      <c r="U520" s="168">
        <f t="shared" si="35"/>
        <v>2423.79</v>
      </c>
    </row>
    <row r="521" spans="1:21" ht="20.100000000000001" hidden="1" customHeight="1">
      <c r="A521" s="168">
        <v>2070110</v>
      </c>
      <c r="B521" s="164" t="s">
        <v>1837</v>
      </c>
      <c r="C521" s="173">
        <v>0</v>
      </c>
      <c r="D521" s="221">
        <v>0</v>
      </c>
      <c r="E521" s="222">
        <v>0</v>
      </c>
      <c r="O521" s="203">
        <f t="shared" si="36"/>
        <v>0</v>
      </c>
      <c r="R521" s="168">
        <f t="shared" si="34"/>
        <v>0</v>
      </c>
      <c r="S521" s="203">
        <f t="shared" si="37"/>
        <v>0</v>
      </c>
      <c r="U521" s="168">
        <f t="shared" si="35"/>
        <v>0</v>
      </c>
    </row>
    <row r="522" spans="1:21" ht="20.100000000000001" customHeight="1">
      <c r="A522" s="168">
        <v>2070111</v>
      </c>
      <c r="B522" s="164" t="s">
        <v>1838</v>
      </c>
      <c r="C522" s="173">
        <v>10</v>
      </c>
      <c r="D522" s="221">
        <v>0</v>
      </c>
      <c r="E522" s="222">
        <v>10</v>
      </c>
      <c r="K522" s="168">
        <v>2.2000000000000002</v>
      </c>
      <c r="O522" s="203">
        <f t="shared" si="36"/>
        <v>-7.8</v>
      </c>
      <c r="Q522" s="168">
        <v>7.8</v>
      </c>
      <c r="R522" s="168">
        <f t="shared" si="34"/>
        <v>10</v>
      </c>
      <c r="S522" s="203">
        <f t="shared" si="37"/>
        <v>0</v>
      </c>
      <c r="U522" s="168">
        <f t="shared" si="35"/>
        <v>10</v>
      </c>
    </row>
    <row r="523" spans="1:21" ht="20.100000000000001" customHeight="1">
      <c r="A523" s="168">
        <v>2070112</v>
      </c>
      <c r="B523" s="164" t="s">
        <v>1839</v>
      </c>
      <c r="C523" s="173">
        <v>204.6</v>
      </c>
      <c r="D523" s="221">
        <v>0</v>
      </c>
      <c r="E523" s="222">
        <v>204.6</v>
      </c>
      <c r="F523" s="168">
        <v>82</v>
      </c>
      <c r="O523" s="203">
        <f t="shared" si="36"/>
        <v>-122.6</v>
      </c>
      <c r="Q523" s="168">
        <v>122.6</v>
      </c>
      <c r="R523" s="168">
        <f t="shared" si="34"/>
        <v>204.6</v>
      </c>
      <c r="S523" s="203">
        <f t="shared" si="37"/>
        <v>0</v>
      </c>
      <c r="U523" s="168">
        <f t="shared" si="35"/>
        <v>204.6</v>
      </c>
    </row>
    <row r="524" spans="1:21" ht="20.100000000000001" customHeight="1">
      <c r="A524" s="168">
        <v>2070113</v>
      </c>
      <c r="B524" s="164" t="s">
        <v>1840</v>
      </c>
      <c r="C524" s="173">
        <v>542.30999999999995</v>
      </c>
      <c r="D524" s="221">
        <v>0</v>
      </c>
      <c r="E524" s="222">
        <v>542.30999999999995</v>
      </c>
      <c r="F524" s="168">
        <v>42</v>
      </c>
      <c r="O524" s="203">
        <f t="shared" si="36"/>
        <v>-500.31</v>
      </c>
      <c r="Q524" s="168">
        <v>500.31</v>
      </c>
      <c r="R524" s="168">
        <f t="shared" si="34"/>
        <v>542.30999999999995</v>
      </c>
      <c r="S524" s="203">
        <f t="shared" si="37"/>
        <v>0</v>
      </c>
      <c r="U524" s="168">
        <f t="shared" si="35"/>
        <v>542.30999999999995</v>
      </c>
    </row>
    <row r="525" spans="1:21" ht="20.100000000000001" customHeight="1">
      <c r="A525" s="168">
        <v>2070114</v>
      </c>
      <c r="B525" s="164" t="s">
        <v>1841</v>
      </c>
      <c r="C525" s="173">
        <v>529.32000000000005</v>
      </c>
      <c r="D525" s="221">
        <v>0</v>
      </c>
      <c r="E525" s="222">
        <v>529.32000000000005</v>
      </c>
      <c r="F525" s="168">
        <v>100</v>
      </c>
      <c r="O525" s="203">
        <f t="shared" si="36"/>
        <v>-429.32</v>
      </c>
      <c r="Q525" s="168">
        <v>429.32</v>
      </c>
      <c r="R525" s="168">
        <f t="shared" si="34"/>
        <v>529.32000000000005</v>
      </c>
      <c r="S525" s="203">
        <f t="shared" si="37"/>
        <v>0</v>
      </c>
      <c r="U525" s="168">
        <f t="shared" si="35"/>
        <v>529.32000000000005</v>
      </c>
    </row>
    <row r="526" spans="1:21" ht="20.100000000000001" customHeight="1">
      <c r="A526" s="168">
        <v>2070199</v>
      </c>
      <c r="B526" s="164" t="s">
        <v>1842</v>
      </c>
      <c r="C526" s="173">
        <v>310</v>
      </c>
      <c r="D526" s="221">
        <v>0</v>
      </c>
      <c r="E526" s="222">
        <v>310</v>
      </c>
      <c r="O526" s="203">
        <f t="shared" si="36"/>
        <v>-310</v>
      </c>
      <c r="Q526" s="168">
        <v>310</v>
      </c>
      <c r="R526" s="168">
        <f t="shared" si="34"/>
        <v>310</v>
      </c>
      <c r="S526" s="203">
        <f t="shared" si="37"/>
        <v>0</v>
      </c>
      <c r="U526" s="168">
        <f t="shared" si="35"/>
        <v>310</v>
      </c>
    </row>
    <row r="527" spans="1:21" ht="20.100000000000001" customHeight="1">
      <c r="A527" s="168">
        <v>20702</v>
      </c>
      <c r="B527" s="164" t="s">
        <v>1843</v>
      </c>
      <c r="C527" s="173">
        <v>782.73</v>
      </c>
      <c r="D527" s="221">
        <v>0</v>
      </c>
      <c r="E527" s="222">
        <v>733.44</v>
      </c>
      <c r="F527" s="168">
        <v>478</v>
      </c>
      <c r="K527" s="168">
        <v>1004.73</v>
      </c>
      <c r="O527" s="203">
        <f t="shared" si="36"/>
        <v>749.29</v>
      </c>
      <c r="R527" s="168">
        <f t="shared" si="34"/>
        <v>1482.73</v>
      </c>
      <c r="S527" s="203">
        <f t="shared" si="37"/>
        <v>749.29</v>
      </c>
      <c r="T527" s="168">
        <v>-700</v>
      </c>
      <c r="U527" s="168">
        <f t="shared" si="35"/>
        <v>782.73</v>
      </c>
    </row>
    <row r="528" spans="1:21" ht="20.100000000000001" hidden="1" customHeight="1">
      <c r="A528" s="168">
        <v>2070201</v>
      </c>
      <c r="B528" s="164" t="s">
        <v>1502</v>
      </c>
      <c r="C528" s="173">
        <v>0</v>
      </c>
      <c r="D528" s="221">
        <v>1</v>
      </c>
      <c r="E528" s="222">
        <v>0</v>
      </c>
      <c r="O528" s="203">
        <f t="shared" si="36"/>
        <v>0</v>
      </c>
      <c r="R528" s="168">
        <f t="shared" si="34"/>
        <v>0</v>
      </c>
      <c r="S528" s="203">
        <f t="shared" si="37"/>
        <v>0</v>
      </c>
      <c r="U528" s="168">
        <f t="shared" si="35"/>
        <v>0</v>
      </c>
    </row>
    <row r="529" spans="1:21" ht="20.100000000000001" hidden="1" customHeight="1">
      <c r="A529" s="168">
        <v>2070202</v>
      </c>
      <c r="B529" s="164" t="s">
        <v>1503</v>
      </c>
      <c r="C529" s="173">
        <v>0</v>
      </c>
      <c r="D529" s="221">
        <v>2</v>
      </c>
      <c r="E529" s="222">
        <v>0</v>
      </c>
      <c r="O529" s="203">
        <f t="shared" si="36"/>
        <v>0</v>
      </c>
      <c r="R529" s="168">
        <f t="shared" si="34"/>
        <v>0</v>
      </c>
      <c r="S529" s="203">
        <f t="shared" si="37"/>
        <v>0</v>
      </c>
      <c r="U529" s="168">
        <f t="shared" si="35"/>
        <v>0</v>
      </c>
    </row>
    <row r="530" spans="1:21" ht="20.100000000000001" hidden="1" customHeight="1">
      <c r="A530" s="168">
        <v>2070203</v>
      </c>
      <c r="B530" s="164" t="s">
        <v>1504</v>
      </c>
      <c r="C530" s="173">
        <v>0</v>
      </c>
      <c r="D530" s="221">
        <v>2</v>
      </c>
      <c r="E530" s="222">
        <v>0</v>
      </c>
      <c r="O530" s="203">
        <f t="shared" si="36"/>
        <v>0</v>
      </c>
      <c r="R530" s="168">
        <f t="shared" si="34"/>
        <v>0</v>
      </c>
      <c r="S530" s="203">
        <f t="shared" si="37"/>
        <v>0</v>
      </c>
      <c r="U530" s="168">
        <f t="shared" si="35"/>
        <v>0</v>
      </c>
    </row>
    <row r="531" spans="1:21" ht="20.100000000000001" customHeight="1">
      <c r="A531" s="168">
        <v>2070204</v>
      </c>
      <c r="B531" s="164" t="s">
        <v>1844</v>
      </c>
      <c r="C531" s="173">
        <v>319.64999999999998</v>
      </c>
      <c r="D531" s="221">
        <v>0</v>
      </c>
      <c r="E531" s="222">
        <v>311.39</v>
      </c>
      <c r="F531" s="168">
        <v>239</v>
      </c>
      <c r="K531" s="168">
        <v>680.65</v>
      </c>
      <c r="O531" s="203">
        <f t="shared" si="36"/>
        <v>608.26</v>
      </c>
      <c r="R531" s="168">
        <f t="shared" si="34"/>
        <v>919.65</v>
      </c>
      <c r="S531" s="203">
        <f t="shared" si="37"/>
        <v>608.26</v>
      </c>
      <c r="T531" s="168">
        <v>-600</v>
      </c>
      <c r="U531" s="168">
        <f t="shared" si="35"/>
        <v>319.64999999999998</v>
      </c>
    </row>
    <row r="532" spans="1:21" ht="20.100000000000001" customHeight="1">
      <c r="A532" s="168">
        <v>2070205</v>
      </c>
      <c r="B532" s="164" t="s">
        <v>1845</v>
      </c>
      <c r="C532" s="173">
        <v>463.08</v>
      </c>
      <c r="D532" s="221">
        <v>26</v>
      </c>
      <c r="E532" s="222">
        <v>422.05</v>
      </c>
      <c r="F532" s="168">
        <v>239</v>
      </c>
      <c r="K532" s="168">
        <v>324.08</v>
      </c>
      <c r="O532" s="203">
        <f t="shared" si="36"/>
        <v>141.03</v>
      </c>
      <c r="R532" s="168">
        <f t="shared" si="34"/>
        <v>563.08000000000004</v>
      </c>
      <c r="S532" s="203">
        <f t="shared" si="37"/>
        <v>141.03</v>
      </c>
      <c r="T532" s="168">
        <v>-100</v>
      </c>
      <c r="U532" s="168">
        <f t="shared" si="35"/>
        <v>463.08</v>
      </c>
    </row>
    <row r="533" spans="1:21" ht="20.100000000000001" hidden="1" customHeight="1">
      <c r="A533" s="168">
        <v>2070206</v>
      </c>
      <c r="B533" s="164" t="s">
        <v>1846</v>
      </c>
      <c r="C533" s="173">
        <v>0</v>
      </c>
      <c r="D533" s="221">
        <v>0</v>
      </c>
      <c r="E533" s="222">
        <v>0</v>
      </c>
      <c r="O533" s="203">
        <f t="shared" si="36"/>
        <v>0</v>
      </c>
      <c r="R533" s="168">
        <f t="shared" si="34"/>
        <v>0</v>
      </c>
      <c r="S533" s="203">
        <f t="shared" si="37"/>
        <v>0</v>
      </c>
      <c r="U533" s="168">
        <f t="shared" si="35"/>
        <v>0</v>
      </c>
    </row>
    <row r="534" spans="1:21" ht="20.100000000000001" hidden="1" customHeight="1">
      <c r="A534" s="168">
        <v>2070299</v>
      </c>
      <c r="B534" s="164" t="s">
        <v>1847</v>
      </c>
      <c r="C534" s="173">
        <v>0</v>
      </c>
      <c r="D534" s="221">
        <v>0</v>
      </c>
      <c r="E534" s="222">
        <v>0</v>
      </c>
      <c r="O534" s="203">
        <f t="shared" si="36"/>
        <v>0</v>
      </c>
      <c r="R534" s="168">
        <f t="shared" si="34"/>
        <v>0</v>
      </c>
      <c r="S534" s="203">
        <f t="shared" si="37"/>
        <v>0</v>
      </c>
      <c r="U534" s="168">
        <f t="shared" si="35"/>
        <v>0</v>
      </c>
    </row>
    <row r="535" spans="1:21" ht="20.100000000000001" customHeight="1">
      <c r="A535" s="168">
        <v>20703</v>
      </c>
      <c r="B535" s="164" t="s">
        <v>1848</v>
      </c>
      <c r="C535" s="173">
        <v>2813.17</v>
      </c>
      <c r="D535" s="221">
        <v>0</v>
      </c>
      <c r="E535" s="222">
        <v>2813.17</v>
      </c>
      <c r="F535" s="168">
        <v>338</v>
      </c>
      <c r="G535" s="204">
        <v>80</v>
      </c>
      <c r="O535" s="203">
        <f t="shared" si="36"/>
        <v>-2395.17</v>
      </c>
      <c r="Q535" s="168">
        <v>2395.17</v>
      </c>
      <c r="R535" s="168">
        <f t="shared" si="34"/>
        <v>2813.17</v>
      </c>
      <c r="S535" s="203">
        <f t="shared" si="37"/>
        <v>0</v>
      </c>
      <c r="U535" s="168">
        <f t="shared" si="35"/>
        <v>2813.17</v>
      </c>
    </row>
    <row r="536" spans="1:21" ht="20.100000000000001" hidden="1" customHeight="1">
      <c r="A536" s="168">
        <v>2070301</v>
      </c>
      <c r="B536" s="164" t="s">
        <v>1502</v>
      </c>
      <c r="C536" s="173">
        <v>0</v>
      </c>
      <c r="D536" s="221">
        <v>1</v>
      </c>
      <c r="E536" s="222">
        <v>0</v>
      </c>
      <c r="O536" s="203">
        <f t="shared" si="36"/>
        <v>0</v>
      </c>
      <c r="R536" s="168">
        <f t="shared" si="34"/>
        <v>0</v>
      </c>
      <c r="S536" s="203">
        <f t="shared" si="37"/>
        <v>0</v>
      </c>
      <c r="U536" s="168">
        <f t="shared" si="35"/>
        <v>0</v>
      </c>
    </row>
    <row r="537" spans="1:21" ht="20.100000000000001" hidden="1" customHeight="1">
      <c r="A537" s="168">
        <v>2070302</v>
      </c>
      <c r="B537" s="164" t="s">
        <v>1503</v>
      </c>
      <c r="C537" s="173">
        <v>0</v>
      </c>
      <c r="D537" s="221">
        <v>2</v>
      </c>
      <c r="E537" s="222">
        <v>0</v>
      </c>
      <c r="O537" s="203">
        <f t="shared" si="36"/>
        <v>0</v>
      </c>
      <c r="R537" s="168">
        <f t="shared" si="34"/>
        <v>0</v>
      </c>
      <c r="S537" s="203">
        <f t="shared" si="37"/>
        <v>0</v>
      </c>
      <c r="U537" s="168">
        <f t="shared" si="35"/>
        <v>0</v>
      </c>
    </row>
    <row r="538" spans="1:21" ht="20.100000000000001" hidden="1" customHeight="1">
      <c r="A538" s="168">
        <v>2070303</v>
      </c>
      <c r="B538" s="164" t="s">
        <v>1504</v>
      </c>
      <c r="C538" s="173">
        <v>0</v>
      </c>
      <c r="D538" s="221">
        <v>2</v>
      </c>
      <c r="E538" s="222">
        <v>0</v>
      </c>
      <c r="O538" s="203">
        <f t="shared" si="36"/>
        <v>0</v>
      </c>
      <c r="R538" s="168">
        <f t="shared" si="34"/>
        <v>0</v>
      </c>
      <c r="S538" s="203">
        <f t="shared" si="37"/>
        <v>0</v>
      </c>
      <c r="U538" s="168">
        <f t="shared" si="35"/>
        <v>0</v>
      </c>
    </row>
    <row r="539" spans="1:21" ht="20.100000000000001" customHeight="1">
      <c r="A539" s="168">
        <v>2070304</v>
      </c>
      <c r="B539" s="164" t="s">
        <v>1849</v>
      </c>
      <c r="C539" s="173">
        <v>124.39</v>
      </c>
      <c r="D539" s="221">
        <v>0</v>
      </c>
      <c r="E539" s="222">
        <v>124.39</v>
      </c>
      <c r="F539" s="168">
        <v>124</v>
      </c>
      <c r="O539" s="203">
        <f t="shared" si="36"/>
        <v>-0.39000000000000101</v>
      </c>
      <c r="Q539" s="168">
        <v>0.39000000000000101</v>
      </c>
      <c r="R539" s="168">
        <f t="shared" si="34"/>
        <v>124.39</v>
      </c>
      <c r="S539" s="203">
        <f t="shared" si="37"/>
        <v>0</v>
      </c>
      <c r="U539" s="168">
        <f t="shared" si="35"/>
        <v>124.39</v>
      </c>
    </row>
    <row r="540" spans="1:21" ht="20.100000000000001" hidden="1" customHeight="1">
      <c r="A540" s="168">
        <v>2070305</v>
      </c>
      <c r="B540" s="164" t="s">
        <v>1850</v>
      </c>
      <c r="C540" s="173">
        <v>0</v>
      </c>
      <c r="D540" s="221">
        <v>0</v>
      </c>
      <c r="E540" s="222">
        <v>0</v>
      </c>
      <c r="O540" s="203">
        <f t="shared" si="36"/>
        <v>0</v>
      </c>
      <c r="R540" s="168">
        <f t="shared" si="34"/>
        <v>0</v>
      </c>
      <c r="S540" s="203">
        <f t="shared" si="37"/>
        <v>0</v>
      </c>
      <c r="U540" s="168">
        <f t="shared" si="35"/>
        <v>0</v>
      </c>
    </row>
    <row r="541" spans="1:21" ht="20.100000000000001" customHeight="1">
      <c r="A541" s="168">
        <v>2070306</v>
      </c>
      <c r="B541" s="164" t="s">
        <v>1851</v>
      </c>
      <c r="C541" s="173">
        <v>80</v>
      </c>
      <c r="D541" s="221">
        <v>0</v>
      </c>
      <c r="E541" s="222">
        <v>80</v>
      </c>
      <c r="G541" s="204">
        <v>80</v>
      </c>
      <c r="O541" s="203">
        <f t="shared" si="36"/>
        <v>0</v>
      </c>
      <c r="R541" s="168">
        <f t="shared" si="34"/>
        <v>80</v>
      </c>
      <c r="S541" s="203">
        <f t="shared" si="37"/>
        <v>0</v>
      </c>
      <c r="U541" s="168">
        <f t="shared" si="35"/>
        <v>80</v>
      </c>
    </row>
    <row r="542" spans="1:21" ht="20.100000000000001" customHeight="1">
      <c r="A542" s="168">
        <v>2070307</v>
      </c>
      <c r="B542" s="164" t="s">
        <v>1852</v>
      </c>
      <c r="C542" s="173">
        <v>2338.7800000000002</v>
      </c>
      <c r="D542" s="221">
        <v>0</v>
      </c>
      <c r="E542" s="222">
        <v>2338.7800000000002</v>
      </c>
      <c r="F542" s="168">
        <v>214</v>
      </c>
      <c r="O542" s="203">
        <f t="shared" si="36"/>
        <v>-2124.7800000000002</v>
      </c>
      <c r="Q542" s="168">
        <v>2124.7800000000002</v>
      </c>
      <c r="R542" s="168">
        <f t="shared" si="34"/>
        <v>2338.7800000000002</v>
      </c>
      <c r="S542" s="203">
        <f t="shared" si="37"/>
        <v>0</v>
      </c>
      <c r="U542" s="168">
        <f t="shared" si="35"/>
        <v>2338.7800000000002</v>
      </c>
    </row>
    <row r="543" spans="1:21" ht="20.100000000000001" customHeight="1">
      <c r="A543" s="168">
        <v>2070308</v>
      </c>
      <c r="B543" s="164" t="s">
        <v>1853</v>
      </c>
      <c r="C543" s="173">
        <v>270</v>
      </c>
      <c r="D543" s="221">
        <v>0</v>
      </c>
      <c r="E543" s="222">
        <v>270</v>
      </c>
      <c r="O543" s="203">
        <f t="shared" si="36"/>
        <v>-270</v>
      </c>
      <c r="Q543" s="168">
        <v>270</v>
      </c>
      <c r="R543" s="168">
        <f t="shared" si="34"/>
        <v>270</v>
      </c>
      <c r="S543" s="203">
        <f t="shared" si="37"/>
        <v>0</v>
      </c>
      <c r="U543" s="168">
        <f t="shared" si="35"/>
        <v>270</v>
      </c>
    </row>
    <row r="544" spans="1:21" ht="20.100000000000001" hidden="1" customHeight="1">
      <c r="A544" s="168">
        <v>2070309</v>
      </c>
      <c r="B544" s="164" t="s">
        <v>1854</v>
      </c>
      <c r="C544" s="173">
        <v>0</v>
      </c>
      <c r="D544" s="221">
        <v>0</v>
      </c>
      <c r="E544" s="222">
        <v>0</v>
      </c>
      <c r="O544" s="203">
        <f t="shared" si="36"/>
        <v>0</v>
      </c>
      <c r="R544" s="168">
        <f t="shared" si="34"/>
        <v>0</v>
      </c>
      <c r="S544" s="203">
        <f t="shared" si="37"/>
        <v>0</v>
      </c>
      <c r="U544" s="168">
        <f t="shared" si="35"/>
        <v>0</v>
      </c>
    </row>
    <row r="545" spans="1:21" ht="20.100000000000001" hidden="1" customHeight="1">
      <c r="A545" s="168">
        <v>2070399</v>
      </c>
      <c r="B545" s="164" t="s">
        <v>1855</v>
      </c>
      <c r="C545" s="173">
        <v>0</v>
      </c>
      <c r="D545" s="221">
        <v>0</v>
      </c>
      <c r="E545" s="222">
        <v>0</v>
      </c>
      <c r="O545" s="203">
        <f t="shared" si="36"/>
        <v>0</v>
      </c>
      <c r="R545" s="168">
        <f t="shared" si="34"/>
        <v>0</v>
      </c>
      <c r="S545" s="203">
        <f t="shared" si="37"/>
        <v>0</v>
      </c>
      <c r="U545" s="168">
        <f t="shared" si="35"/>
        <v>0</v>
      </c>
    </row>
    <row r="546" spans="1:21" ht="20.100000000000001" customHeight="1">
      <c r="A546" s="168">
        <v>20706</v>
      </c>
      <c r="B546" s="164" t="s">
        <v>1856</v>
      </c>
      <c r="C546" s="173">
        <v>97</v>
      </c>
      <c r="D546" s="221">
        <v>0</v>
      </c>
      <c r="E546" s="222">
        <v>0</v>
      </c>
      <c r="G546" s="204">
        <v>297</v>
      </c>
      <c r="O546" s="203">
        <f t="shared" si="36"/>
        <v>297</v>
      </c>
      <c r="R546" s="168">
        <f t="shared" si="34"/>
        <v>297</v>
      </c>
      <c r="S546" s="203">
        <f t="shared" si="37"/>
        <v>297</v>
      </c>
      <c r="T546" s="168">
        <v>-200</v>
      </c>
      <c r="U546" s="168">
        <f t="shared" si="35"/>
        <v>97</v>
      </c>
    </row>
    <row r="547" spans="1:21" ht="20.100000000000001" hidden="1" customHeight="1">
      <c r="A547" s="168">
        <v>2070601</v>
      </c>
      <c r="B547" s="164" t="s">
        <v>1502</v>
      </c>
      <c r="C547" s="173">
        <v>0</v>
      </c>
      <c r="D547" s="221">
        <v>1</v>
      </c>
      <c r="E547" s="222">
        <v>0</v>
      </c>
      <c r="O547" s="203">
        <f t="shared" si="36"/>
        <v>0</v>
      </c>
      <c r="R547" s="168">
        <f t="shared" si="34"/>
        <v>0</v>
      </c>
      <c r="S547" s="203">
        <f t="shared" si="37"/>
        <v>0</v>
      </c>
      <c r="U547" s="168">
        <f t="shared" si="35"/>
        <v>0</v>
      </c>
    </row>
    <row r="548" spans="1:21" ht="20.100000000000001" hidden="1" customHeight="1">
      <c r="A548" s="168">
        <v>2070602</v>
      </c>
      <c r="B548" s="164" t="s">
        <v>1503</v>
      </c>
      <c r="C548" s="173">
        <v>0</v>
      </c>
      <c r="D548" s="221">
        <v>2</v>
      </c>
      <c r="E548" s="222">
        <v>0</v>
      </c>
      <c r="O548" s="203">
        <f t="shared" si="36"/>
        <v>0</v>
      </c>
      <c r="R548" s="168">
        <f t="shared" si="34"/>
        <v>0</v>
      </c>
      <c r="S548" s="203">
        <f t="shared" si="37"/>
        <v>0</v>
      </c>
      <c r="U548" s="168">
        <f t="shared" si="35"/>
        <v>0</v>
      </c>
    </row>
    <row r="549" spans="1:21" ht="20.100000000000001" hidden="1" customHeight="1">
      <c r="A549" s="168">
        <v>2070603</v>
      </c>
      <c r="B549" s="164" t="s">
        <v>1504</v>
      </c>
      <c r="C549" s="173">
        <v>0</v>
      </c>
      <c r="D549" s="221">
        <v>2</v>
      </c>
      <c r="E549" s="222">
        <v>0</v>
      </c>
      <c r="O549" s="203">
        <f t="shared" si="36"/>
        <v>0</v>
      </c>
      <c r="R549" s="168">
        <f t="shared" si="34"/>
        <v>0</v>
      </c>
      <c r="S549" s="203">
        <f t="shared" si="37"/>
        <v>0</v>
      </c>
      <c r="U549" s="168">
        <f t="shared" si="35"/>
        <v>0</v>
      </c>
    </row>
    <row r="550" spans="1:21" ht="20.100000000000001" customHeight="1">
      <c r="A550" s="168">
        <v>2070604</v>
      </c>
      <c r="B550" s="164" t="s">
        <v>1857</v>
      </c>
      <c r="C550" s="173">
        <v>97</v>
      </c>
      <c r="D550" s="221">
        <v>0</v>
      </c>
      <c r="E550" s="222">
        <v>0</v>
      </c>
      <c r="G550" s="204">
        <v>297</v>
      </c>
      <c r="O550" s="203">
        <f t="shared" si="36"/>
        <v>297</v>
      </c>
      <c r="R550" s="168">
        <f t="shared" si="34"/>
        <v>297</v>
      </c>
      <c r="S550" s="203">
        <f t="shared" si="37"/>
        <v>297</v>
      </c>
      <c r="T550" s="168">
        <v>-200</v>
      </c>
      <c r="U550" s="168">
        <f t="shared" si="35"/>
        <v>97</v>
      </c>
    </row>
    <row r="551" spans="1:21" ht="20.100000000000001" hidden="1" customHeight="1">
      <c r="A551" s="168">
        <v>2070605</v>
      </c>
      <c r="B551" s="164" t="s">
        <v>1858</v>
      </c>
      <c r="C551" s="173">
        <v>0</v>
      </c>
      <c r="D551" s="221">
        <v>0</v>
      </c>
      <c r="E551" s="222">
        <v>0</v>
      </c>
      <c r="O551" s="203">
        <f t="shared" si="36"/>
        <v>0</v>
      </c>
      <c r="R551" s="168">
        <f t="shared" si="34"/>
        <v>0</v>
      </c>
      <c r="S551" s="203">
        <f t="shared" si="37"/>
        <v>0</v>
      </c>
      <c r="U551" s="168">
        <f t="shared" si="35"/>
        <v>0</v>
      </c>
    </row>
    <row r="552" spans="1:21" ht="20.100000000000001" hidden="1" customHeight="1">
      <c r="A552" s="168">
        <v>2070606</v>
      </c>
      <c r="B552" s="164" t="s">
        <v>1859</v>
      </c>
      <c r="C552" s="173">
        <v>0</v>
      </c>
      <c r="D552" s="221">
        <v>0</v>
      </c>
      <c r="E552" s="222">
        <v>0</v>
      </c>
      <c r="O552" s="203">
        <f t="shared" si="36"/>
        <v>0</v>
      </c>
      <c r="R552" s="168">
        <f t="shared" si="34"/>
        <v>0</v>
      </c>
      <c r="S552" s="203">
        <f t="shared" si="37"/>
        <v>0</v>
      </c>
      <c r="U552" s="168">
        <f t="shared" si="35"/>
        <v>0</v>
      </c>
    </row>
    <row r="553" spans="1:21" ht="20.100000000000001" hidden="1" customHeight="1">
      <c r="A553" s="168">
        <v>2070607</v>
      </c>
      <c r="B553" s="164" t="s">
        <v>1860</v>
      </c>
      <c r="C553" s="173">
        <v>0</v>
      </c>
      <c r="D553" s="221">
        <v>0</v>
      </c>
      <c r="E553" s="222">
        <v>0</v>
      </c>
      <c r="O553" s="203">
        <f t="shared" si="36"/>
        <v>0</v>
      </c>
      <c r="R553" s="168">
        <f t="shared" si="34"/>
        <v>0</v>
      </c>
      <c r="S553" s="203">
        <f t="shared" si="37"/>
        <v>0</v>
      </c>
      <c r="U553" s="168">
        <f t="shared" si="35"/>
        <v>0</v>
      </c>
    </row>
    <row r="554" spans="1:21" ht="20.100000000000001" hidden="1" customHeight="1">
      <c r="A554" s="168">
        <v>2070699</v>
      </c>
      <c r="B554" s="164" t="s">
        <v>1861</v>
      </c>
      <c r="C554" s="173">
        <v>0</v>
      </c>
      <c r="D554" s="221">
        <v>0</v>
      </c>
      <c r="E554" s="222">
        <v>0</v>
      </c>
      <c r="O554" s="203">
        <f t="shared" si="36"/>
        <v>0</v>
      </c>
      <c r="R554" s="168">
        <f t="shared" si="34"/>
        <v>0</v>
      </c>
      <c r="S554" s="203">
        <f t="shared" si="37"/>
        <v>0</v>
      </c>
      <c r="U554" s="168">
        <f t="shared" si="35"/>
        <v>0</v>
      </c>
    </row>
    <row r="555" spans="1:21" ht="20.100000000000001" hidden="1" customHeight="1">
      <c r="A555" s="168">
        <v>20707</v>
      </c>
      <c r="B555" s="164" t="s">
        <v>1862</v>
      </c>
      <c r="C555" s="173">
        <v>0</v>
      </c>
      <c r="D555" s="221">
        <v>0</v>
      </c>
      <c r="E555" s="222">
        <v>0</v>
      </c>
      <c r="O555" s="203">
        <f t="shared" si="36"/>
        <v>0</v>
      </c>
      <c r="R555" s="168">
        <f t="shared" si="34"/>
        <v>0</v>
      </c>
      <c r="S555" s="203">
        <f t="shared" si="37"/>
        <v>0</v>
      </c>
      <c r="U555" s="168">
        <f t="shared" si="35"/>
        <v>0</v>
      </c>
    </row>
    <row r="556" spans="1:21" ht="20.100000000000001" customHeight="1">
      <c r="A556" s="168">
        <v>20708</v>
      </c>
      <c r="B556" s="164" t="s">
        <v>1863</v>
      </c>
      <c r="C556" s="173">
        <v>1190.5899999999999</v>
      </c>
      <c r="D556" s="221">
        <v>0</v>
      </c>
      <c r="E556" s="222">
        <v>1190.5899999999999</v>
      </c>
      <c r="F556" s="168">
        <v>517</v>
      </c>
      <c r="G556" s="204">
        <v>50</v>
      </c>
      <c r="N556" s="168">
        <v>52</v>
      </c>
      <c r="O556" s="203">
        <f t="shared" si="36"/>
        <v>-571.59</v>
      </c>
      <c r="Q556" s="168">
        <v>571.59</v>
      </c>
      <c r="R556" s="168">
        <f t="shared" si="34"/>
        <v>1190.5899999999999</v>
      </c>
      <c r="S556" s="203">
        <f t="shared" si="37"/>
        <v>0</v>
      </c>
      <c r="U556" s="168">
        <f t="shared" si="35"/>
        <v>1190.5899999999999</v>
      </c>
    </row>
    <row r="557" spans="1:21" ht="20.100000000000001" hidden="1" customHeight="1">
      <c r="A557" s="168">
        <v>2070801</v>
      </c>
      <c r="B557" s="164" t="s">
        <v>1502</v>
      </c>
      <c r="C557" s="173">
        <v>0</v>
      </c>
      <c r="D557" s="221">
        <v>1</v>
      </c>
      <c r="E557" s="222">
        <v>0</v>
      </c>
      <c r="O557" s="203">
        <f t="shared" si="36"/>
        <v>0</v>
      </c>
      <c r="R557" s="168">
        <f t="shared" si="34"/>
        <v>0</v>
      </c>
      <c r="S557" s="203">
        <f t="shared" si="37"/>
        <v>0</v>
      </c>
      <c r="U557" s="168">
        <f t="shared" si="35"/>
        <v>0</v>
      </c>
    </row>
    <row r="558" spans="1:21" ht="20.100000000000001" hidden="1" customHeight="1">
      <c r="A558" s="168">
        <v>2070802</v>
      </c>
      <c r="B558" s="164" t="s">
        <v>1503</v>
      </c>
      <c r="C558" s="173">
        <v>0</v>
      </c>
      <c r="D558" s="221">
        <v>2</v>
      </c>
      <c r="E558" s="222">
        <v>0</v>
      </c>
      <c r="O558" s="203">
        <f t="shared" si="36"/>
        <v>0</v>
      </c>
      <c r="R558" s="168">
        <f t="shared" si="34"/>
        <v>0</v>
      </c>
      <c r="S558" s="203">
        <f t="shared" si="37"/>
        <v>0</v>
      </c>
      <c r="U558" s="168">
        <f t="shared" si="35"/>
        <v>0</v>
      </c>
    </row>
    <row r="559" spans="1:21" ht="20.100000000000001" hidden="1" customHeight="1">
      <c r="A559" s="168">
        <v>2070803</v>
      </c>
      <c r="B559" s="164" t="s">
        <v>1504</v>
      </c>
      <c r="C559" s="173">
        <v>0</v>
      </c>
      <c r="D559" s="221">
        <v>2</v>
      </c>
      <c r="E559" s="222">
        <v>0</v>
      </c>
      <c r="O559" s="203">
        <f t="shared" si="36"/>
        <v>0</v>
      </c>
      <c r="R559" s="168">
        <f t="shared" si="34"/>
        <v>0</v>
      </c>
      <c r="S559" s="203">
        <f t="shared" si="37"/>
        <v>0</v>
      </c>
      <c r="U559" s="168">
        <f t="shared" si="35"/>
        <v>0</v>
      </c>
    </row>
    <row r="560" spans="1:21" ht="20.100000000000001" customHeight="1">
      <c r="A560" s="168">
        <v>2070804</v>
      </c>
      <c r="B560" s="164" t="s">
        <v>1864</v>
      </c>
      <c r="C560" s="173">
        <v>54</v>
      </c>
      <c r="D560" s="221">
        <v>0</v>
      </c>
      <c r="E560" s="222">
        <v>54</v>
      </c>
      <c r="N560" s="168">
        <v>52</v>
      </c>
      <c r="O560" s="203">
        <f t="shared" si="36"/>
        <v>-2</v>
      </c>
      <c r="Q560" s="168">
        <v>2</v>
      </c>
      <c r="R560" s="168">
        <f t="shared" si="34"/>
        <v>54</v>
      </c>
      <c r="S560" s="203">
        <f t="shared" si="37"/>
        <v>0</v>
      </c>
      <c r="U560" s="168">
        <f t="shared" si="35"/>
        <v>54</v>
      </c>
    </row>
    <row r="561" spans="1:21" ht="20.100000000000001" customHeight="1">
      <c r="A561" s="168">
        <v>2070805</v>
      </c>
      <c r="B561" s="164" t="s">
        <v>1865</v>
      </c>
      <c r="C561" s="173">
        <v>1076.5899999999999</v>
      </c>
      <c r="D561" s="221">
        <v>0</v>
      </c>
      <c r="E561" s="222">
        <v>1076.5899999999999</v>
      </c>
      <c r="F561" s="168">
        <v>517</v>
      </c>
      <c r="G561" s="204">
        <v>50</v>
      </c>
      <c r="O561" s="203">
        <f t="shared" si="36"/>
        <v>-509.59</v>
      </c>
      <c r="Q561" s="168">
        <v>509.59</v>
      </c>
      <c r="R561" s="168">
        <f t="shared" si="34"/>
        <v>1076.5899999999999</v>
      </c>
      <c r="S561" s="203">
        <f t="shared" si="37"/>
        <v>0</v>
      </c>
      <c r="U561" s="168">
        <f t="shared" si="35"/>
        <v>1076.5899999999999</v>
      </c>
    </row>
    <row r="562" spans="1:21" ht="20.100000000000001" hidden="1" customHeight="1">
      <c r="A562" s="168">
        <v>2070806</v>
      </c>
      <c r="B562" s="164" t="s">
        <v>1866</v>
      </c>
      <c r="C562" s="173">
        <v>0</v>
      </c>
      <c r="D562" s="221">
        <v>0</v>
      </c>
      <c r="E562" s="222">
        <v>0</v>
      </c>
      <c r="O562" s="203">
        <f t="shared" si="36"/>
        <v>0</v>
      </c>
      <c r="R562" s="168">
        <f t="shared" si="34"/>
        <v>0</v>
      </c>
      <c r="S562" s="203">
        <f t="shared" si="37"/>
        <v>0</v>
      </c>
      <c r="U562" s="168">
        <f t="shared" si="35"/>
        <v>0</v>
      </c>
    </row>
    <row r="563" spans="1:21" ht="20.100000000000001" customHeight="1">
      <c r="A563" s="168">
        <v>2070899</v>
      </c>
      <c r="B563" s="164" t="s">
        <v>1867</v>
      </c>
      <c r="C563" s="173">
        <v>60</v>
      </c>
      <c r="D563" s="221">
        <v>0</v>
      </c>
      <c r="E563" s="222">
        <v>60</v>
      </c>
      <c r="O563" s="203">
        <f t="shared" si="36"/>
        <v>-60</v>
      </c>
      <c r="Q563" s="168">
        <v>60</v>
      </c>
      <c r="R563" s="168">
        <f t="shared" si="34"/>
        <v>60</v>
      </c>
      <c r="S563" s="203">
        <f t="shared" si="37"/>
        <v>0</v>
      </c>
      <c r="U563" s="168">
        <f t="shared" si="35"/>
        <v>60</v>
      </c>
    </row>
    <row r="564" spans="1:21" ht="20.100000000000001" hidden="1" customHeight="1">
      <c r="A564" s="168">
        <v>20709</v>
      </c>
      <c r="B564" s="164" t="s">
        <v>1868</v>
      </c>
      <c r="C564" s="173">
        <v>0</v>
      </c>
      <c r="D564" s="221">
        <v>0</v>
      </c>
      <c r="E564" s="222">
        <v>0</v>
      </c>
      <c r="O564" s="203">
        <f t="shared" si="36"/>
        <v>0</v>
      </c>
      <c r="R564" s="168">
        <f t="shared" si="34"/>
        <v>0</v>
      </c>
      <c r="S564" s="203">
        <f t="shared" si="37"/>
        <v>0</v>
      </c>
      <c r="U564" s="168">
        <f t="shared" si="35"/>
        <v>0</v>
      </c>
    </row>
    <row r="565" spans="1:21" ht="20.100000000000001" hidden="1" customHeight="1">
      <c r="A565" s="168">
        <v>20710</v>
      </c>
      <c r="B565" s="164" t="s">
        <v>1869</v>
      </c>
      <c r="C565" s="173">
        <v>0</v>
      </c>
      <c r="D565" s="221">
        <v>0</v>
      </c>
      <c r="E565" s="222">
        <v>0</v>
      </c>
      <c r="O565" s="203">
        <f t="shared" si="36"/>
        <v>0</v>
      </c>
      <c r="R565" s="168">
        <f t="shared" si="34"/>
        <v>0</v>
      </c>
      <c r="S565" s="203">
        <f t="shared" si="37"/>
        <v>0</v>
      </c>
      <c r="U565" s="168">
        <f t="shared" si="35"/>
        <v>0</v>
      </c>
    </row>
    <row r="566" spans="1:21" ht="20.100000000000001" customHeight="1">
      <c r="A566" s="168">
        <v>20799</v>
      </c>
      <c r="B566" s="164" t="s">
        <v>1870</v>
      </c>
      <c r="C566" s="173">
        <v>487</v>
      </c>
      <c r="D566" s="221">
        <v>0</v>
      </c>
      <c r="E566" s="222">
        <v>487</v>
      </c>
      <c r="O566" s="203">
        <f t="shared" si="36"/>
        <v>-487</v>
      </c>
      <c r="Q566" s="168">
        <v>487</v>
      </c>
      <c r="R566" s="168">
        <f t="shared" si="34"/>
        <v>487</v>
      </c>
      <c r="S566" s="203">
        <f t="shared" si="37"/>
        <v>0</v>
      </c>
      <c r="U566" s="168">
        <f t="shared" si="35"/>
        <v>487</v>
      </c>
    </row>
    <row r="567" spans="1:21" ht="20.100000000000001" hidden="1" customHeight="1">
      <c r="A567" s="168">
        <v>2079902</v>
      </c>
      <c r="B567" s="164" t="s">
        <v>1871</v>
      </c>
      <c r="C567" s="173">
        <v>0</v>
      </c>
      <c r="D567" s="221">
        <v>0</v>
      </c>
      <c r="E567" s="222">
        <v>0</v>
      </c>
      <c r="O567" s="203">
        <f t="shared" si="36"/>
        <v>0</v>
      </c>
      <c r="R567" s="168">
        <f t="shared" si="34"/>
        <v>0</v>
      </c>
      <c r="S567" s="203">
        <f t="shared" si="37"/>
        <v>0</v>
      </c>
      <c r="U567" s="168">
        <f t="shared" si="35"/>
        <v>0</v>
      </c>
    </row>
    <row r="568" spans="1:21" ht="20.100000000000001" hidden="1" customHeight="1">
      <c r="A568" s="168">
        <v>2079903</v>
      </c>
      <c r="B568" s="164" t="s">
        <v>1872</v>
      </c>
      <c r="C568" s="173">
        <v>0</v>
      </c>
      <c r="D568" s="221">
        <v>0</v>
      </c>
      <c r="E568" s="222">
        <v>0</v>
      </c>
      <c r="O568" s="203">
        <f t="shared" si="36"/>
        <v>0</v>
      </c>
      <c r="R568" s="168">
        <f t="shared" si="34"/>
        <v>0</v>
      </c>
      <c r="S568" s="203">
        <f t="shared" si="37"/>
        <v>0</v>
      </c>
      <c r="U568" s="168">
        <f t="shared" si="35"/>
        <v>0</v>
      </c>
    </row>
    <row r="569" spans="1:21" ht="20.100000000000001" customHeight="1">
      <c r="A569" s="168">
        <v>2079999</v>
      </c>
      <c r="B569" s="164" t="s">
        <v>1873</v>
      </c>
      <c r="C569" s="173">
        <v>487</v>
      </c>
      <c r="D569" s="221">
        <v>0</v>
      </c>
      <c r="E569" s="222">
        <v>487</v>
      </c>
      <c r="O569" s="203">
        <f t="shared" si="36"/>
        <v>-487</v>
      </c>
      <c r="Q569" s="168">
        <v>487</v>
      </c>
      <c r="R569" s="168">
        <f t="shared" si="34"/>
        <v>487</v>
      </c>
      <c r="S569" s="203">
        <f t="shared" si="37"/>
        <v>0</v>
      </c>
      <c r="U569" s="168">
        <f t="shared" si="35"/>
        <v>487</v>
      </c>
    </row>
    <row r="570" spans="1:21" ht="20.100000000000001" customHeight="1">
      <c r="A570" s="168">
        <v>208</v>
      </c>
      <c r="B570" s="164" t="s">
        <v>1874</v>
      </c>
      <c r="C570" s="173">
        <v>138481.421</v>
      </c>
      <c r="D570" s="221">
        <v>0</v>
      </c>
      <c r="E570" s="222">
        <v>146954.03</v>
      </c>
      <c r="F570" s="168">
        <v>78368</v>
      </c>
      <c r="G570" s="204">
        <v>15206.821</v>
      </c>
      <c r="J570" s="168">
        <v>2156</v>
      </c>
      <c r="M570" s="168">
        <v>171</v>
      </c>
      <c r="N570" s="168">
        <v>37191</v>
      </c>
      <c r="O570" s="203">
        <f t="shared" si="36"/>
        <v>-13861.209000000001</v>
      </c>
      <c r="P570" s="168">
        <v>7837.46</v>
      </c>
      <c r="Q570" s="168">
        <v>18551.14</v>
      </c>
      <c r="R570" s="168">
        <f t="shared" si="34"/>
        <v>159481.421</v>
      </c>
      <c r="S570" s="203">
        <f t="shared" si="37"/>
        <v>12527.391</v>
      </c>
      <c r="T570" s="168">
        <v>-21000</v>
      </c>
      <c r="U570" s="168">
        <f t="shared" si="35"/>
        <v>138481.421</v>
      </c>
    </row>
    <row r="571" spans="1:21" ht="20.100000000000001" customHeight="1">
      <c r="A571" s="168">
        <v>20801</v>
      </c>
      <c r="B571" s="164" t="s">
        <v>1875</v>
      </c>
      <c r="C571" s="173">
        <v>5532.0300000000097</v>
      </c>
      <c r="D571" s="221">
        <v>0</v>
      </c>
      <c r="E571" s="222">
        <v>5334.0300000000097</v>
      </c>
      <c r="F571" s="168">
        <v>4460</v>
      </c>
      <c r="G571" s="204">
        <v>304.2</v>
      </c>
      <c r="J571" s="168">
        <v>212</v>
      </c>
      <c r="M571" s="168">
        <v>131</v>
      </c>
      <c r="N571" s="168">
        <v>70</v>
      </c>
      <c r="O571" s="203">
        <f t="shared" si="36"/>
        <v>-156.83000000000999</v>
      </c>
      <c r="P571" s="168">
        <v>273.10000000000002</v>
      </c>
      <c r="Q571" s="168">
        <v>81.730000000009795</v>
      </c>
      <c r="R571" s="168">
        <f t="shared" si="34"/>
        <v>5532.0300000000097</v>
      </c>
      <c r="S571" s="203">
        <f t="shared" si="37"/>
        <v>198</v>
      </c>
      <c r="U571" s="168">
        <f t="shared" si="35"/>
        <v>5532.0300000000097</v>
      </c>
    </row>
    <row r="572" spans="1:21" ht="20.100000000000001" customHeight="1">
      <c r="A572" s="168">
        <v>2080101</v>
      </c>
      <c r="B572" s="164" t="s">
        <v>1502</v>
      </c>
      <c r="C572" s="173">
        <v>663.1</v>
      </c>
      <c r="D572" s="221">
        <v>1</v>
      </c>
      <c r="E572" s="222">
        <v>663.1</v>
      </c>
      <c r="F572" s="168">
        <v>603</v>
      </c>
      <c r="O572" s="203">
        <f t="shared" si="36"/>
        <v>-60.1</v>
      </c>
      <c r="P572" s="168">
        <v>60.1</v>
      </c>
      <c r="R572" s="168">
        <f t="shared" si="34"/>
        <v>663.1</v>
      </c>
      <c r="S572" s="203">
        <f t="shared" si="37"/>
        <v>0</v>
      </c>
      <c r="U572" s="168">
        <f t="shared" si="35"/>
        <v>663.1</v>
      </c>
    </row>
    <row r="573" spans="1:21" ht="20.100000000000001" customHeight="1">
      <c r="A573" s="168">
        <v>2080102</v>
      </c>
      <c r="B573" s="164" t="s">
        <v>1503</v>
      </c>
      <c r="C573" s="173">
        <v>213</v>
      </c>
      <c r="D573" s="221">
        <v>2</v>
      </c>
      <c r="E573" s="222">
        <v>213</v>
      </c>
      <c r="O573" s="203">
        <f t="shared" si="36"/>
        <v>-213</v>
      </c>
      <c r="P573" s="168">
        <v>213</v>
      </c>
      <c r="R573" s="168">
        <f t="shared" si="34"/>
        <v>213</v>
      </c>
      <c r="S573" s="203">
        <f t="shared" si="37"/>
        <v>0</v>
      </c>
      <c r="U573" s="168">
        <f t="shared" si="35"/>
        <v>213</v>
      </c>
    </row>
    <row r="574" spans="1:21" ht="20.100000000000001" hidden="1" customHeight="1">
      <c r="A574" s="168">
        <v>2080103</v>
      </c>
      <c r="B574" s="164" t="s">
        <v>1504</v>
      </c>
      <c r="C574" s="173">
        <v>0</v>
      </c>
      <c r="D574" s="221">
        <v>2</v>
      </c>
      <c r="E574" s="222">
        <v>0</v>
      </c>
      <c r="O574" s="203">
        <f t="shared" si="36"/>
        <v>0</v>
      </c>
      <c r="R574" s="168">
        <f t="shared" si="34"/>
        <v>0</v>
      </c>
      <c r="S574" s="203">
        <f t="shared" si="37"/>
        <v>0</v>
      </c>
      <c r="U574" s="168">
        <f t="shared" si="35"/>
        <v>0</v>
      </c>
    </row>
    <row r="575" spans="1:21" ht="20.100000000000001" hidden="1" customHeight="1">
      <c r="A575" s="168">
        <v>2080104</v>
      </c>
      <c r="B575" s="164" t="s">
        <v>1876</v>
      </c>
      <c r="C575" s="173">
        <v>0</v>
      </c>
      <c r="D575" s="221">
        <v>0</v>
      </c>
      <c r="E575" s="222">
        <v>0</v>
      </c>
      <c r="O575" s="203">
        <f t="shared" si="36"/>
        <v>0</v>
      </c>
      <c r="R575" s="168">
        <f t="shared" si="34"/>
        <v>0</v>
      </c>
      <c r="S575" s="203">
        <f t="shared" si="37"/>
        <v>0</v>
      </c>
      <c r="U575" s="168">
        <f t="shared" si="35"/>
        <v>0</v>
      </c>
    </row>
    <row r="576" spans="1:21" ht="20.100000000000001" hidden="1" customHeight="1">
      <c r="A576" s="168">
        <v>2080105</v>
      </c>
      <c r="B576" s="164" t="s">
        <v>1877</v>
      </c>
      <c r="C576" s="173">
        <v>0</v>
      </c>
      <c r="D576" s="221">
        <v>0</v>
      </c>
      <c r="E576" s="222">
        <v>0</v>
      </c>
      <c r="O576" s="203">
        <f t="shared" si="36"/>
        <v>0</v>
      </c>
      <c r="R576" s="168">
        <f t="shared" si="34"/>
        <v>0</v>
      </c>
      <c r="S576" s="203">
        <f t="shared" si="37"/>
        <v>0</v>
      </c>
      <c r="U576" s="168">
        <f t="shared" si="35"/>
        <v>0</v>
      </c>
    </row>
    <row r="577" spans="1:21" ht="20.100000000000001" hidden="1" customHeight="1">
      <c r="A577" s="168">
        <v>2080106</v>
      </c>
      <c r="B577" s="164" t="s">
        <v>1878</v>
      </c>
      <c r="C577" s="173">
        <v>0</v>
      </c>
      <c r="D577" s="221">
        <v>0</v>
      </c>
      <c r="E577" s="222">
        <v>0</v>
      </c>
      <c r="O577" s="203">
        <f t="shared" si="36"/>
        <v>0</v>
      </c>
      <c r="R577" s="168">
        <f t="shared" si="34"/>
        <v>0</v>
      </c>
      <c r="S577" s="203">
        <f t="shared" si="37"/>
        <v>0</v>
      </c>
      <c r="U577" s="168">
        <f t="shared" si="35"/>
        <v>0</v>
      </c>
    </row>
    <row r="578" spans="1:21" ht="20.100000000000001" customHeight="1">
      <c r="A578" s="168">
        <v>2080107</v>
      </c>
      <c r="B578" s="164" t="s">
        <v>1879</v>
      </c>
      <c r="C578" s="173">
        <v>221</v>
      </c>
      <c r="D578" s="221">
        <v>0</v>
      </c>
      <c r="E578" s="222">
        <v>221</v>
      </c>
      <c r="G578" s="204">
        <v>147.19999999999999</v>
      </c>
      <c r="O578" s="203">
        <f t="shared" si="36"/>
        <v>-73.8</v>
      </c>
      <c r="Q578" s="168">
        <v>73.8</v>
      </c>
      <c r="R578" s="168">
        <f t="shared" si="34"/>
        <v>221</v>
      </c>
      <c r="S578" s="203">
        <f t="shared" si="37"/>
        <v>0</v>
      </c>
      <c r="U578" s="168">
        <f t="shared" si="35"/>
        <v>221</v>
      </c>
    </row>
    <row r="579" spans="1:21" ht="20.100000000000001" hidden="1" customHeight="1">
      <c r="A579" s="168">
        <v>2080108</v>
      </c>
      <c r="B579" s="164" t="s">
        <v>1544</v>
      </c>
      <c r="C579" s="173">
        <v>0</v>
      </c>
      <c r="D579" s="221">
        <v>0</v>
      </c>
      <c r="E579" s="222">
        <v>0</v>
      </c>
      <c r="O579" s="203">
        <f t="shared" si="36"/>
        <v>0</v>
      </c>
      <c r="R579" s="168">
        <f t="shared" si="34"/>
        <v>0</v>
      </c>
      <c r="S579" s="203">
        <f t="shared" si="37"/>
        <v>0</v>
      </c>
      <c r="U579" s="168">
        <f t="shared" si="35"/>
        <v>0</v>
      </c>
    </row>
    <row r="580" spans="1:21" ht="20.100000000000001" customHeight="1">
      <c r="A580" s="168">
        <v>2080109</v>
      </c>
      <c r="B580" s="164" t="s">
        <v>1880</v>
      </c>
      <c r="C580" s="173">
        <v>4092.9300000000098</v>
      </c>
      <c r="D580" s="221">
        <v>0</v>
      </c>
      <c r="E580" s="222">
        <v>4092.9300000000098</v>
      </c>
      <c r="F580" s="168">
        <v>3857</v>
      </c>
      <c r="G580" s="204">
        <v>27</v>
      </c>
      <c r="M580" s="168">
        <v>131</v>
      </c>
      <c r="N580" s="168">
        <v>70</v>
      </c>
      <c r="O580" s="203">
        <f t="shared" si="36"/>
        <v>-7.9300000000098398</v>
      </c>
      <c r="Q580" s="168">
        <v>7.9300000000098398</v>
      </c>
      <c r="R580" s="168">
        <f t="shared" si="34"/>
        <v>4092.9300000000098</v>
      </c>
      <c r="S580" s="203">
        <f t="shared" si="37"/>
        <v>0</v>
      </c>
      <c r="U580" s="168">
        <f t="shared" si="35"/>
        <v>4092.9300000000098</v>
      </c>
    </row>
    <row r="581" spans="1:21" ht="20.100000000000001" hidden="1" customHeight="1">
      <c r="A581" s="168">
        <v>2080110</v>
      </c>
      <c r="B581" s="164" t="s">
        <v>1881</v>
      </c>
      <c r="C581" s="173">
        <v>0</v>
      </c>
      <c r="D581" s="221">
        <v>0</v>
      </c>
      <c r="E581" s="222">
        <v>0</v>
      </c>
      <c r="O581" s="203">
        <f t="shared" si="36"/>
        <v>0</v>
      </c>
      <c r="R581" s="168">
        <f t="shared" si="34"/>
        <v>0</v>
      </c>
      <c r="S581" s="203">
        <f t="shared" si="37"/>
        <v>0</v>
      </c>
      <c r="U581" s="168">
        <f t="shared" si="35"/>
        <v>0</v>
      </c>
    </row>
    <row r="582" spans="1:21" ht="20.100000000000001" hidden="1" customHeight="1">
      <c r="A582" s="168">
        <v>2080111</v>
      </c>
      <c r="B582" s="164" t="s">
        <v>1882</v>
      </c>
      <c r="C582" s="173">
        <v>0</v>
      </c>
      <c r="D582" s="221">
        <v>0</v>
      </c>
      <c r="E582" s="222">
        <v>0</v>
      </c>
      <c r="O582" s="203">
        <f t="shared" si="36"/>
        <v>0</v>
      </c>
      <c r="R582" s="168">
        <f t="shared" ref="R582:R645" si="38">F582+G582+H582+I582+J582+K582+L582+M582+N582+P582+Q582</f>
        <v>0</v>
      </c>
      <c r="S582" s="203">
        <f t="shared" si="37"/>
        <v>0</v>
      </c>
      <c r="U582" s="168">
        <f t="shared" ref="U582:U645" si="39">R582+T582</f>
        <v>0</v>
      </c>
    </row>
    <row r="583" spans="1:21" ht="20.100000000000001" hidden="1" customHeight="1">
      <c r="A583" s="168">
        <v>2080112</v>
      </c>
      <c r="B583" s="164" t="s">
        <v>1883</v>
      </c>
      <c r="C583" s="173">
        <v>0</v>
      </c>
      <c r="D583" s="221">
        <v>0</v>
      </c>
      <c r="E583" s="222">
        <v>0</v>
      </c>
      <c r="O583" s="203">
        <f t="shared" ref="O583:O646" si="40">F583+G583+H583+I583+J583+K583+L583+M583+N583-E583</f>
        <v>0</v>
      </c>
      <c r="R583" s="168">
        <f t="shared" si="38"/>
        <v>0</v>
      </c>
      <c r="S583" s="203">
        <f t="shared" ref="S583:S646" si="41">R583-E583</f>
        <v>0</v>
      </c>
      <c r="U583" s="168">
        <f t="shared" si="39"/>
        <v>0</v>
      </c>
    </row>
    <row r="584" spans="1:21" ht="20.100000000000001" customHeight="1">
      <c r="A584" s="168">
        <v>2080199</v>
      </c>
      <c r="B584" s="164" t="s">
        <v>1884</v>
      </c>
      <c r="C584" s="173">
        <v>342</v>
      </c>
      <c r="D584" s="221">
        <v>0</v>
      </c>
      <c r="E584" s="222">
        <v>144</v>
      </c>
      <c r="G584" s="204">
        <v>130</v>
      </c>
      <c r="J584" s="168">
        <v>212</v>
      </c>
      <c r="O584" s="203">
        <f t="shared" si="40"/>
        <v>198</v>
      </c>
      <c r="R584" s="168">
        <f t="shared" si="38"/>
        <v>342</v>
      </c>
      <c r="S584" s="203">
        <f t="shared" si="41"/>
        <v>198</v>
      </c>
      <c r="U584" s="168">
        <f t="shared" si="39"/>
        <v>342</v>
      </c>
    </row>
    <row r="585" spans="1:21" ht="20.100000000000001" customHeight="1">
      <c r="A585" s="168">
        <v>20802</v>
      </c>
      <c r="B585" s="164" t="s">
        <v>1885</v>
      </c>
      <c r="C585" s="173">
        <v>4975.1899999999996</v>
      </c>
      <c r="D585" s="221">
        <v>0</v>
      </c>
      <c r="E585" s="222">
        <v>4954.7299999999996</v>
      </c>
      <c r="F585" s="168">
        <v>4759</v>
      </c>
      <c r="G585" s="204">
        <v>149.30000000000001</v>
      </c>
      <c r="J585" s="168">
        <v>20</v>
      </c>
      <c r="O585" s="203">
        <f t="shared" si="40"/>
        <v>-26.429999999999399</v>
      </c>
      <c r="P585" s="168">
        <v>40.19</v>
      </c>
      <c r="Q585" s="168">
        <v>6.6999999999999904</v>
      </c>
      <c r="R585" s="168">
        <f t="shared" si="38"/>
        <v>4975.1899999999996</v>
      </c>
      <c r="S585" s="203">
        <f t="shared" si="41"/>
        <v>20.46</v>
      </c>
      <c r="U585" s="168">
        <f t="shared" si="39"/>
        <v>4975.1899999999996</v>
      </c>
    </row>
    <row r="586" spans="1:21" ht="20.100000000000001" customHeight="1">
      <c r="A586" s="168">
        <v>2080201</v>
      </c>
      <c r="B586" s="164" t="s">
        <v>1502</v>
      </c>
      <c r="C586" s="173">
        <v>408.19</v>
      </c>
      <c r="D586" s="221">
        <v>1</v>
      </c>
      <c r="E586" s="222">
        <v>408.19</v>
      </c>
      <c r="F586" s="168">
        <v>368</v>
      </c>
      <c r="O586" s="203">
        <f t="shared" si="40"/>
        <v>-40.19</v>
      </c>
      <c r="P586" s="168">
        <v>40.19</v>
      </c>
      <c r="R586" s="168">
        <f t="shared" si="38"/>
        <v>408.19</v>
      </c>
      <c r="S586" s="203">
        <f t="shared" si="41"/>
        <v>0</v>
      </c>
      <c r="U586" s="168">
        <f t="shared" si="39"/>
        <v>408.19</v>
      </c>
    </row>
    <row r="587" spans="1:21" ht="20.100000000000001" hidden="1" customHeight="1">
      <c r="A587" s="168">
        <v>2080202</v>
      </c>
      <c r="B587" s="164" t="s">
        <v>1503</v>
      </c>
      <c r="C587" s="173">
        <v>0</v>
      </c>
      <c r="D587" s="221">
        <v>2</v>
      </c>
      <c r="E587" s="222">
        <v>0</v>
      </c>
      <c r="O587" s="203">
        <f t="shared" si="40"/>
        <v>0</v>
      </c>
      <c r="R587" s="168">
        <f t="shared" si="38"/>
        <v>0</v>
      </c>
      <c r="S587" s="203">
        <f t="shared" si="41"/>
        <v>0</v>
      </c>
      <c r="U587" s="168">
        <f t="shared" si="39"/>
        <v>0</v>
      </c>
    </row>
    <row r="588" spans="1:21" ht="20.100000000000001" hidden="1" customHeight="1">
      <c r="A588" s="168">
        <v>2080203</v>
      </c>
      <c r="B588" s="164" t="s">
        <v>1504</v>
      </c>
      <c r="C588" s="173">
        <v>0</v>
      </c>
      <c r="D588" s="221">
        <v>2</v>
      </c>
      <c r="E588" s="222">
        <v>0</v>
      </c>
      <c r="O588" s="203">
        <f t="shared" si="40"/>
        <v>0</v>
      </c>
      <c r="R588" s="168">
        <f t="shared" si="38"/>
        <v>0</v>
      </c>
      <c r="S588" s="203">
        <f t="shared" si="41"/>
        <v>0</v>
      </c>
      <c r="U588" s="168">
        <f t="shared" si="39"/>
        <v>0</v>
      </c>
    </row>
    <row r="589" spans="1:21" ht="20.100000000000001" hidden="1" customHeight="1">
      <c r="A589" s="168">
        <v>2080206</v>
      </c>
      <c r="B589" s="164" t="s">
        <v>1886</v>
      </c>
      <c r="C589" s="173">
        <v>0</v>
      </c>
      <c r="D589" s="221">
        <v>0</v>
      </c>
      <c r="E589" s="222">
        <v>0</v>
      </c>
      <c r="O589" s="203">
        <f t="shared" si="40"/>
        <v>0</v>
      </c>
      <c r="R589" s="168">
        <f t="shared" si="38"/>
        <v>0</v>
      </c>
      <c r="S589" s="203">
        <f t="shared" si="41"/>
        <v>0</v>
      </c>
      <c r="U589" s="168">
        <f t="shared" si="39"/>
        <v>0</v>
      </c>
    </row>
    <row r="590" spans="1:21" ht="20.100000000000001" hidden="1" customHeight="1">
      <c r="A590" s="168">
        <v>2080207</v>
      </c>
      <c r="B590" s="164" t="s">
        <v>1887</v>
      </c>
      <c r="C590" s="173">
        <v>0</v>
      </c>
      <c r="D590" s="221">
        <v>0</v>
      </c>
      <c r="E590" s="222">
        <v>0</v>
      </c>
      <c r="O590" s="203">
        <f t="shared" si="40"/>
        <v>0</v>
      </c>
      <c r="R590" s="168">
        <f t="shared" si="38"/>
        <v>0</v>
      </c>
      <c r="S590" s="203">
        <f t="shared" si="41"/>
        <v>0</v>
      </c>
      <c r="U590" s="168">
        <f t="shared" si="39"/>
        <v>0</v>
      </c>
    </row>
    <row r="591" spans="1:21" ht="20.100000000000001" customHeight="1">
      <c r="A591" s="168">
        <v>2080208</v>
      </c>
      <c r="B591" s="164" t="s">
        <v>1888</v>
      </c>
      <c r="C591" s="173">
        <v>4410</v>
      </c>
      <c r="D591" s="221">
        <v>29</v>
      </c>
      <c r="E591" s="222">
        <v>4390.54</v>
      </c>
      <c r="F591" s="168">
        <v>4390</v>
      </c>
      <c r="J591" s="168">
        <v>20</v>
      </c>
      <c r="O591" s="203">
        <f t="shared" si="40"/>
        <v>19.46</v>
      </c>
      <c r="R591" s="168">
        <f t="shared" si="38"/>
        <v>4410</v>
      </c>
      <c r="S591" s="203">
        <f t="shared" si="41"/>
        <v>19.46</v>
      </c>
      <c r="U591" s="168">
        <f t="shared" si="39"/>
        <v>4410</v>
      </c>
    </row>
    <row r="592" spans="1:21" ht="20.100000000000001" customHeight="1">
      <c r="A592" s="168">
        <v>2080299</v>
      </c>
      <c r="B592" s="164" t="s">
        <v>1889</v>
      </c>
      <c r="C592" s="173">
        <v>156</v>
      </c>
      <c r="D592" s="221">
        <v>0</v>
      </c>
      <c r="E592" s="222">
        <v>156</v>
      </c>
      <c r="G592" s="204">
        <v>149.30000000000001</v>
      </c>
      <c r="O592" s="203">
        <f t="shared" si="40"/>
        <v>-6.6999999999999904</v>
      </c>
      <c r="Q592" s="168">
        <v>6.6999999999999904</v>
      </c>
      <c r="R592" s="168">
        <f t="shared" si="38"/>
        <v>156</v>
      </c>
      <c r="S592" s="203">
        <f t="shared" si="41"/>
        <v>0</v>
      </c>
      <c r="U592" s="168">
        <f t="shared" si="39"/>
        <v>156</v>
      </c>
    </row>
    <row r="593" spans="1:21" ht="20.100000000000001" hidden="1" customHeight="1">
      <c r="A593" s="168">
        <v>20804</v>
      </c>
      <c r="B593" s="164" t="s">
        <v>1890</v>
      </c>
      <c r="C593" s="173">
        <v>0</v>
      </c>
      <c r="D593" s="221">
        <v>0</v>
      </c>
      <c r="E593" s="222">
        <v>0</v>
      </c>
      <c r="O593" s="203">
        <f t="shared" si="40"/>
        <v>0</v>
      </c>
      <c r="R593" s="168">
        <f t="shared" si="38"/>
        <v>0</v>
      </c>
      <c r="S593" s="203">
        <f t="shared" si="41"/>
        <v>0</v>
      </c>
      <c r="U593" s="168">
        <f t="shared" si="39"/>
        <v>0</v>
      </c>
    </row>
    <row r="594" spans="1:21" ht="20.100000000000001" hidden="1" customHeight="1">
      <c r="A594" s="168">
        <v>2080402</v>
      </c>
      <c r="B594" s="164" t="s">
        <v>1891</v>
      </c>
      <c r="C594" s="173">
        <v>0</v>
      </c>
      <c r="D594" s="221">
        <v>0</v>
      </c>
      <c r="E594" s="222">
        <v>0</v>
      </c>
      <c r="O594" s="203">
        <f t="shared" si="40"/>
        <v>0</v>
      </c>
      <c r="R594" s="168">
        <f t="shared" si="38"/>
        <v>0</v>
      </c>
      <c r="S594" s="203">
        <f t="shared" si="41"/>
        <v>0</v>
      </c>
      <c r="U594" s="168">
        <f t="shared" si="39"/>
        <v>0</v>
      </c>
    </row>
    <row r="595" spans="1:21" ht="20.100000000000001" hidden="1" customHeight="1">
      <c r="A595" s="168">
        <v>2080451</v>
      </c>
      <c r="B595" s="164" t="s">
        <v>1892</v>
      </c>
      <c r="C595" s="173">
        <v>0</v>
      </c>
      <c r="D595" s="221">
        <v>0</v>
      </c>
      <c r="E595" s="222">
        <v>0</v>
      </c>
      <c r="O595" s="203">
        <f t="shared" si="40"/>
        <v>0</v>
      </c>
      <c r="R595" s="168">
        <f t="shared" si="38"/>
        <v>0</v>
      </c>
      <c r="S595" s="203">
        <f t="shared" si="41"/>
        <v>0</v>
      </c>
      <c r="U595" s="168">
        <f t="shared" si="39"/>
        <v>0</v>
      </c>
    </row>
    <row r="596" spans="1:21" ht="20.100000000000001" customHeight="1">
      <c r="A596" s="168">
        <v>20805</v>
      </c>
      <c r="B596" s="164" t="s">
        <v>1893</v>
      </c>
      <c r="C596" s="173">
        <v>65480.31</v>
      </c>
      <c r="D596" s="221">
        <v>0</v>
      </c>
      <c r="E596" s="222">
        <v>65477.03</v>
      </c>
      <c r="F596" s="168">
        <v>65468</v>
      </c>
      <c r="O596" s="203">
        <f t="shared" si="40"/>
        <v>-9.0299999999988394</v>
      </c>
      <c r="Q596" s="168">
        <v>12.309999999999601</v>
      </c>
      <c r="R596" s="168">
        <f t="shared" si="38"/>
        <v>65480.31</v>
      </c>
      <c r="S596" s="203">
        <f t="shared" si="41"/>
        <v>3.2799999999988398</v>
      </c>
      <c r="U596" s="168">
        <f t="shared" si="39"/>
        <v>65480.31</v>
      </c>
    </row>
    <row r="597" spans="1:21" ht="20.100000000000001" customHeight="1">
      <c r="A597" s="168">
        <v>2080501</v>
      </c>
      <c r="B597" s="164" t="s">
        <v>1894</v>
      </c>
      <c r="C597" s="173">
        <v>0.08</v>
      </c>
      <c r="D597" s="221">
        <v>0</v>
      </c>
      <c r="E597" s="222">
        <v>0.08</v>
      </c>
      <c r="F597" s="168">
        <v>0</v>
      </c>
      <c r="O597" s="203">
        <f t="shared" si="40"/>
        <v>-0.08</v>
      </c>
      <c r="Q597" s="168">
        <v>0.08</v>
      </c>
      <c r="R597" s="168">
        <f t="shared" si="38"/>
        <v>0.08</v>
      </c>
      <c r="S597" s="203">
        <f t="shared" si="41"/>
        <v>0</v>
      </c>
      <c r="U597" s="168">
        <f t="shared" si="39"/>
        <v>0.08</v>
      </c>
    </row>
    <row r="598" spans="1:21" ht="20.100000000000001" hidden="1" customHeight="1">
      <c r="A598" s="168">
        <v>2080502</v>
      </c>
      <c r="B598" s="164" t="s">
        <v>1895</v>
      </c>
      <c r="C598" s="173">
        <v>0</v>
      </c>
      <c r="D598" s="221">
        <v>0</v>
      </c>
      <c r="E598" s="222">
        <v>0</v>
      </c>
      <c r="O598" s="203">
        <f t="shared" si="40"/>
        <v>0</v>
      </c>
      <c r="R598" s="168">
        <f t="shared" si="38"/>
        <v>0</v>
      </c>
      <c r="S598" s="203">
        <f t="shared" si="41"/>
        <v>0</v>
      </c>
      <c r="U598" s="168">
        <f t="shared" si="39"/>
        <v>0</v>
      </c>
    </row>
    <row r="599" spans="1:21" ht="20.100000000000001" hidden="1" customHeight="1">
      <c r="A599" s="168">
        <v>2080503</v>
      </c>
      <c r="B599" s="164" t="s">
        <v>1896</v>
      </c>
      <c r="C599" s="173">
        <v>0</v>
      </c>
      <c r="D599" s="221">
        <v>0</v>
      </c>
      <c r="E599" s="222">
        <v>0</v>
      </c>
      <c r="O599" s="203">
        <f t="shared" si="40"/>
        <v>0</v>
      </c>
      <c r="R599" s="168">
        <f t="shared" si="38"/>
        <v>0</v>
      </c>
      <c r="S599" s="203">
        <f t="shared" si="41"/>
        <v>0</v>
      </c>
      <c r="U599" s="168">
        <f t="shared" si="39"/>
        <v>0</v>
      </c>
    </row>
    <row r="600" spans="1:21" ht="20.100000000000001" customHeight="1">
      <c r="A600" s="168">
        <v>2080505</v>
      </c>
      <c r="B600" s="164" t="s">
        <v>1897</v>
      </c>
      <c r="C600" s="173">
        <v>29332.98</v>
      </c>
      <c r="D600" s="221">
        <v>0</v>
      </c>
      <c r="E600" s="222">
        <v>29332.98</v>
      </c>
      <c r="F600" s="168">
        <v>29325</v>
      </c>
      <c r="O600" s="203">
        <f t="shared" si="40"/>
        <v>-7.9799999999995599</v>
      </c>
      <c r="Q600" s="168">
        <v>7.9799999999995599</v>
      </c>
      <c r="R600" s="168">
        <f t="shared" si="38"/>
        <v>29332.98</v>
      </c>
      <c r="S600" s="203">
        <f t="shared" si="41"/>
        <v>0</v>
      </c>
      <c r="U600" s="168">
        <f t="shared" si="39"/>
        <v>29332.98</v>
      </c>
    </row>
    <row r="601" spans="1:21" ht="20.100000000000001" customHeight="1">
      <c r="A601" s="168">
        <v>2080506</v>
      </c>
      <c r="B601" s="164" t="s">
        <v>1898</v>
      </c>
      <c r="C601" s="173">
        <v>14694.25</v>
      </c>
      <c r="D601" s="221">
        <v>0</v>
      </c>
      <c r="E601" s="222">
        <v>14694.25</v>
      </c>
      <c r="F601" s="168">
        <v>14690</v>
      </c>
      <c r="O601" s="203">
        <f t="shared" si="40"/>
        <v>-4.25</v>
      </c>
      <c r="Q601" s="168">
        <v>4.25</v>
      </c>
      <c r="R601" s="168">
        <f t="shared" si="38"/>
        <v>14694.25</v>
      </c>
      <c r="S601" s="203">
        <f t="shared" si="41"/>
        <v>0</v>
      </c>
      <c r="U601" s="168">
        <f t="shared" si="39"/>
        <v>14694.25</v>
      </c>
    </row>
    <row r="602" spans="1:21" ht="20.100000000000001" hidden="1" customHeight="1">
      <c r="A602" s="168">
        <v>2080507</v>
      </c>
      <c r="B602" s="164" t="s">
        <v>1899</v>
      </c>
      <c r="C602" s="173">
        <v>0</v>
      </c>
      <c r="D602" s="221">
        <v>0</v>
      </c>
      <c r="E602" s="222">
        <v>0</v>
      </c>
      <c r="O602" s="203">
        <f t="shared" si="40"/>
        <v>0</v>
      </c>
      <c r="R602" s="168">
        <f t="shared" si="38"/>
        <v>0</v>
      </c>
      <c r="S602" s="203">
        <f t="shared" si="41"/>
        <v>0</v>
      </c>
      <c r="U602" s="168">
        <f t="shared" si="39"/>
        <v>0</v>
      </c>
    </row>
    <row r="603" spans="1:21" ht="20.100000000000001" customHeight="1">
      <c r="A603" s="168">
        <v>2080599</v>
      </c>
      <c r="B603" s="164" t="s">
        <v>1900</v>
      </c>
      <c r="C603" s="173">
        <v>21453</v>
      </c>
      <c r="D603" s="221">
        <v>0</v>
      </c>
      <c r="E603" s="222">
        <v>21449.72</v>
      </c>
      <c r="F603" s="168">
        <v>21453</v>
      </c>
      <c r="O603" s="203">
        <f t="shared" si="40"/>
        <v>3.2799999999988398</v>
      </c>
      <c r="R603" s="168">
        <f t="shared" si="38"/>
        <v>21453</v>
      </c>
      <c r="S603" s="203">
        <f t="shared" si="41"/>
        <v>3.2799999999988398</v>
      </c>
      <c r="U603" s="168">
        <f t="shared" si="39"/>
        <v>21453</v>
      </c>
    </row>
    <row r="604" spans="1:21" ht="20.100000000000001" hidden="1" customHeight="1">
      <c r="A604" s="168">
        <v>20806</v>
      </c>
      <c r="B604" s="164" t="s">
        <v>1901</v>
      </c>
      <c r="C604" s="173">
        <v>0</v>
      </c>
      <c r="D604" s="221">
        <v>0</v>
      </c>
      <c r="E604" s="222">
        <v>0</v>
      </c>
      <c r="O604" s="203">
        <f t="shared" si="40"/>
        <v>0</v>
      </c>
      <c r="R604" s="168">
        <f t="shared" si="38"/>
        <v>0</v>
      </c>
      <c r="S604" s="203">
        <f t="shared" si="41"/>
        <v>0</v>
      </c>
      <c r="U604" s="168">
        <f t="shared" si="39"/>
        <v>0</v>
      </c>
    </row>
    <row r="605" spans="1:21" ht="20.100000000000001" hidden="1" customHeight="1">
      <c r="A605" s="168">
        <v>2080601</v>
      </c>
      <c r="B605" s="164" t="s">
        <v>1902</v>
      </c>
      <c r="C605" s="173">
        <v>0</v>
      </c>
      <c r="D605" s="221">
        <v>0</v>
      </c>
      <c r="E605" s="222">
        <v>0</v>
      </c>
      <c r="O605" s="203">
        <f t="shared" si="40"/>
        <v>0</v>
      </c>
      <c r="R605" s="168">
        <f t="shared" si="38"/>
        <v>0</v>
      </c>
      <c r="S605" s="203">
        <f t="shared" si="41"/>
        <v>0</v>
      </c>
      <c r="U605" s="168">
        <f t="shared" si="39"/>
        <v>0</v>
      </c>
    </row>
    <row r="606" spans="1:21" ht="20.100000000000001" hidden="1" customHeight="1">
      <c r="A606" s="168">
        <v>2080602</v>
      </c>
      <c r="B606" s="164" t="s">
        <v>1903</v>
      </c>
      <c r="C606" s="173">
        <v>0</v>
      </c>
      <c r="D606" s="221">
        <v>0</v>
      </c>
      <c r="E606" s="222">
        <v>0</v>
      </c>
      <c r="O606" s="203">
        <f t="shared" si="40"/>
        <v>0</v>
      </c>
      <c r="R606" s="168">
        <f t="shared" si="38"/>
        <v>0</v>
      </c>
      <c r="S606" s="203">
        <f t="shared" si="41"/>
        <v>0</v>
      </c>
      <c r="U606" s="168">
        <f t="shared" si="39"/>
        <v>0</v>
      </c>
    </row>
    <row r="607" spans="1:21" ht="20.100000000000001" hidden="1" customHeight="1">
      <c r="A607" s="168">
        <v>2080699</v>
      </c>
      <c r="B607" s="164" t="s">
        <v>1904</v>
      </c>
      <c r="C607" s="173">
        <v>0</v>
      </c>
      <c r="D607" s="221">
        <v>0</v>
      </c>
      <c r="E607" s="222">
        <v>0</v>
      </c>
      <c r="O607" s="203">
        <f t="shared" si="40"/>
        <v>0</v>
      </c>
      <c r="R607" s="168">
        <f t="shared" si="38"/>
        <v>0</v>
      </c>
      <c r="S607" s="203">
        <f t="shared" si="41"/>
        <v>0</v>
      </c>
      <c r="U607" s="168">
        <f t="shared" si="39"/>
        <v>0</v>
      </c>
    </row>
    <row r="608" spans="1:21" ht="20.100000000000001" customHeight="1">
      <c r="A608" s="168">
        <v>20807</v>
      </c>
      <c r="B608" s="164" t="s">
        <v>1905</v>
      </c>
      <c r="C608" s="173">
        <v>5150</v>
      </c>
      <c r="D608" s="221">
        <v>0</v>
      </c>
      <c r="E608" s="222">
        <v>5150</v>
      </c>
      <c r="G608" s="204">
        <v>5</v>
      </c>
      <c r="N608" s="168">
        <v>2500</v>
      </c>
      <c r="O608" s="203">
        <f t="shared" si="40"/>
        <v>-2645</v>
      </c>
      <c r="Q608" s="168">
        <v>2645</v>
      </c>
      <c r="R608" s="168">
        <f t="shared" si="38"/>
        <v>5150</v>
      </c>
      <c r="S608" s="203">
        <f t="shared" si="41"/>
        <v>0</v>
      </c>
      <c r="U608" s="168">
        <f t="shared" si="39"/>
        <v>5150</v>
      </c>
    </row>
    <row r="609" spans="1:21" ht="20.100000000000001" hidden="1" customHeight="1">
      <c r="A609" s="168">
        <v>2080701</v>
      </c>
      <c r="B609" s="164" t="s">
        <v>1906</v>
      </c>
      <c r="C609" s="173">
        <v>0</v>
      </c>
      <c r="D609" s="221">
        <v>0</v>
      </c>
      <c r="E609" s="222">
        <v>0</v>
      </c>
      <c r="O609" s="203">
        <f t="shared" si="40"/>
        <v>0</v>
      </c>
      <c r="R609" s="168">
        <f t="shared" si="38"/>
        <v>0</v>
      </c>
      <c r="S609" s="203">
        <f t="shared" si="41"/>
        <v>0</v>
      </c>
      <c r="U609" s="168">
        <f t="shared" si="39"/>
        <v>0</v>
      </c>
    </row>
    <row r="610" spans="1:21" ht="20.100000000000001" customHeight="1">
      <c r="A610" s="168">
        <v>2080702</v>
      </c>
      <c r="B610" s="164" t="s">
        <v>1907</v>
      </c>
      <c r="C610" s="173">
        <v>500</v>
      </c>
      <c r="D610" s="221">
        <v>0</v>
      </c>
      <c r="E610" s="222">
        <v>500</v>
      </c>
      <c r="O610" s="203">
        <f t="shared" si="40"/>
        <v>-500</v>
      </c>
      <c r="Q610" s="168">
        <v>500</v>
      </c>
      <c r="R610" s="168">
        <f t="shared" si="38"/>
        <v>500</v>
      </c>
      <c r="S610" s="203">
        <f t="shared" si="41"/>
        <v>0</v>
      </c>
      <c r="U610" s="168">
        <f t="shared" si="39"/>
        <v>500</v>
      </c>
    </row>
    <row r="611" spans="1:21" ht="20.100000000000001" customHeight="1">
      <c r="A611" s="168">
        <v>2080704</v>
      </c>
      <c r="B611" s="164" t="s">
        <v>1908</v>
      </c>
      <c r="C611" s="173">
        <v>3000</v>
      </c>
      <c r="D611" s="221">
        <v>0</v>
      </c>
      <c r="E611" s="222">
        <v>3000</v>
      </c>
      <c r="N611" s="168">
        <v>2500</v>
      </c>
      <c r="O611" s="203">
        <f t="shared" si="40"/>
        <v>-500</v>
      </c>
      <c r="Q611" s="168">
        <v>500</v>
      </c>
      <c r="R611" s="168">
        <f t="shared" si="38"/>
        <v>3000</v>
      </c>
      <c r="S611" s="203">
        <f t="shared" si="41"/>
        <v>0</v>
      </c>
      <c r="U611" s="168">
        <f t="shared" si="39"/>
        <v>3000</v>
      </c>
    </row>
    <row r="612" spans="1:21" ht="20.100000000000001" customHeight="1">
      <c r="A612" s="168">
        <v>2080705</v>
      </c>
      <c r="B612" s="164" t="s">
        <v>1909</v>
      </c>
      <c r="C612" s="173">
        <v>800</v>
      </c>
      <c r="D612" s="221">
        <v>0</v>
      </c>
      <c r="E612" s="222">
        <v>800</v>
      </c>
      <c r="O612" s="203">
        <f t="shared" si="40"/>
        <v>-800</v>
      </c>
      <c r="Q612" s="168">
        <v>800</v>
      </c>
      <c r="R612" s="168">
        <f t="shared" si="38"/>
        <v>800</v>
      </c>
      <c r="S612" s="203">
        <f t="shared" si="41"/>
        <v>0</v>
      </c>
      <c r="U612" s="168">
        <f t="shared" si="39"/>
        <v>800</v>
      </c>
    </row>
    <row r="613" spans="1:21" ht="20.100000000000001" hidden="1" customHeight="1">
      <c r="A613" s="168">
        <v>2080709</v>
      </c>
      <c r="B613" s="164" t="s">
        <v>1910</v>
      </c>
      <c r="C613" s="173">
        <v>0</v>
      </c>
      <c r="D613" s="221">
        <v>0</v>
      </c>
      <c r="E613" s="222">
        <v>0</v>
      </c>
      <c r="O613" s="203">
        <f t="shared" si="40"/>
        <v>0</v>
      </c>
      <c r="R613" s="168">
        <f t="shared" si="38"/>
        <v>0</v>
      </c>
      <c r="S613" s="203">
        <f t="shared" si="41"/>
        <v>0</v>
      </c>
      <c r="U613" s="168">
        <f t="shared" si="39"/>
        <v>0</v>
      </c>
    </row>
    <row r="614" spans="1:21" ht="20.100000000000001" hidden="1" customHeight="1">
      <c r="A614" s="168">
        <v>2080711</v>
      </c>
      <c r="B614" s="164" t="s">
        <v>1911</v>
      </c>
      <c r="C614" s="173">
        <v>0</v>
      </c>
      <c r="D614" s="221">
        <v>0</v>
      </c>
      <c r="E614" s="222">
        <v>0</v>
      </c>
      <c r="O614" s="203">
        <f t="shared" si="40"/>
        <v>0</v>
      </c>
      <c r="R614" s="168">
        <f t="shared" si="38"/>
        <v>0</v>
      </c>
      <c r="S614" s="203">
        <f t="shared" si="41"/>
        <v>0</v>
      </c>
      <c r="U614" s="168">
        <f t="shared" si="39"/>
        <v>0</v>
      </c>
    </row>
    <row r="615" spans="1:21" ht="20.100000000000001" hidden="1" customHeight="1">
      <c r="A615" s="168">
        <v>2080712</v>
      </c>
      <c r="B615" s="164" t="s">
        <v>1912</v>
      </c>
      <c r="C615" s="173">
        <v>0</v>
      </c>
      <c r="D615" s="221">
        <v>0</v>
      </c>
      <c r="E615" s="222">
        <v>0</v>
      </c>
      <c r="O615" s="203">
        <f t="shared" si="40"/>
        <v>0</v>
      </c>
      <c r="R615" s="168">
        <f t="shared" si="38"/>
        <v>0</v>
      </c>
      <c r="S615" s="203">
        <f t="shared" si="41"/>
        <v>0</v>
      </c>
      <c r="U615" s="168">
        <f t="shared" si="39"/>
        <v>0</v>
      </c>
    </row>
    <row r="616" spans="1:21" ht="20.100000000000001" hidden="1" customHeight="1">
      <c r="A616" s="168">
        <v>2080713</v>
      </c>
      <c r="B616" s="164" t="s">
        <v>1913</v>
      </c>
      <c r="C616" s="173">
        <v>0</v>
      </c>
      <c r="D616" s="221">
        <v>0</v>
      </c>
      <c r="E616" s="222">
        <v>0</v>
      </c>
      <c r="O616" s="203">
        <f t="shared" si="40"/>
        <v>0</v>
      </c>
      <c r="R616" s="168">
        <f t="shared" si="38"/>
        <v>0</v>
      </c>
      <c r="S616" s="203">
        <f t="shared" si="41"/>
        <v>0</v>
      </c>
      <c r="U616" s="168">
        <f t="shared" si="39"/>
        <v>0</v>
      </c>
    </row>
    <row r="617" spans="1:21" ht="20.100000000000001" customHeight="1">
      <c r="A617" s="168">
        <v>2080799</v>
      </c>
      <c r="B617" s="164" t="s">
        <v>1914</v>
      </c>
      <c r="C617" s="173">
        <v>850</v>
      </c>
      <c r="D617" s="221">
        <v>0</v>
      </c>
      <c r="E617" s="222">
        <v>850</v>
      </c>
      <c r="G617" s="204">
        <v>5</v>
      </c>
      <c r="O617" s="203">
        <f t="shared" si="40"/>
        <v>-845</v>
      </c>
      <c r="Q617" s="168">
        <v>845</v>
      </c>
      <c r="R617" s="168">
        <f t="shared" si="38"/>
        <v>850</v>
      </c>
      <c r="S617" s="203">
        <f t="shared" si="41"/>
        <v>0</v>
      </c>
      <c r="U617" s="168">
        <f t="shared" si="39"/>
        <v>850</v>
      </c>
    </row>
    <row r="618" spans="1:21" ht="20.100000000000001" customHeight="1">
      <c r="A618" s="168">
        <v>20808</v>
      </c>
      <c r="B618" s="164" t="s">
        <v>1915</v>
      </c>
      <c r="C618" s="173">
        <v>6649.32</v>
      </c>
      <c r="D618" s="221">
        <v>11</v>
      </c>
      <c r="E618" s="222">
        <v>11434.71</v>
      </c>
      <c r="F618" s="168">
        <v>112</v>
      </c>
      <c r="G618" s="204">
        <v>2952.34</v>
      </c>
      <c r="J618" s="168">
        <v>390</v>
      </c>
      <c r="N618" s="168">
        <v>7476</v>
      </c>
      <c r="O618" s="203">
        <f t="shared" si="40"/>
        <v>-504.36999999999898</v>
      </c>
      <c r="Q618" s="168">
        <v>6218.98</v>
      </c>
      <c r="R618" s="168">
        <f t="shared" si="38"/>
        <v>17149.32</v>
      </c>
      <c r="S618" s="203">
        <f t="shared" si="41"/>
        <v>5714.61</v>
      </c>
      <c r="T618" s="168">
        <v>-10500</v>
      </c>
      <c r="U618" s="168">
        <f t="shared" si="39"/>
        <v>6649.32</v>
      </c>
    </row>
    <row r="619" spans="1:21" ht="20.100000000000001" customHeight="1">
      <c r="A619" s="168">
        <v>2080801</v>
      </c>
      <c r="B619" s="164" t="s">
        <v>1916</v>
      </c>
      <c r="C619" s="173">
        <v>1006.79</v>
      </c>
      <c r="D619" s="221">
        <v>0</v>
      </c>
      <c r="E619" s="222">
        <v>914.54</v>
      </c>
      <c r="F619" s="168">
        <v>1</v>
      </c>
      <c r="G619" s="204">
        <v>243.79</v>
      </c>
      <c r="N619" s="168">
        <v>1162</v>
      </c>
      <c r="O619" s="203">
        <f t="shared" si="40"/>
        <v>492.25</v>
      </c>
      <c r="R619" s="168">
        <f t="shared" si="38"/>
        <v>1406.79</v>
      </c>
      <c r="S619" s="203">
        <f t="shared" si="41"/>
        <v>492.25</v>
      </c>
      <c r="T619" s="168">
        <v>-400</v>
      </c>
      <c r="U619" s="168">
        <f t="shared" si="39"/>
        <v>1006.79</v>
      </c>
    </row>
    <row r="620" spans="1:21" ht="20.100000000000001" customHeight="1">
      <c r="A620" s="168">
        <v>2080802</v>
      </c>
      <c r="B620" s="164" t="s">
        <v>1917</v>
      </c>
      <c r="C620" s="173">
        <v>1558.53</v>
      </c>
      <c r="D620" s="221">
        <v>0</v>
      </c>
      <c r="E620" s="222">
        <v>1497.49</v>
      </c>
      <c r="F620" s="168">
        <v>4</v>
      </c>
      <c r="G620" s="204">
        <v>340.53</v>
      </c>
      <c r="N620" s="168">
        <v>6314</v>
      </c>
      <c r="O620" s="203">
        <f t="shared" si="40"/>
        <v>5161.04</v>
      </c>
      <c r="R620" s="168">
        <f t="shared" si="38"/>
        <v>6658.53</v>
      </c>
      <c r="S620" s="203">
        <f t="shared" si="41"/>
        <v>5161.04</v>
      </c>
      <c r="T620" s="168">
        <v>-5100</v>
      </c>
      <c r="U620" s="168">
        <f t="shared" si="39"/>
        <v>1558.53</v>
      </c>
    </row>
    <row r="621" spans="1:21" ht="20.100000000000001" customHeight="1">
      <c r="A621" s="168">
        <v>2080803</v>
      </c>
      <c r="B621" s="164" t="s">
        <v>1918</v>
      </c>
      <c r="C621" s="173">
        <v>2783</v>
      </c>
      <c r="D621" s="221">
        <v>0</v>
      </c>
      <c r="E621" s="222">
        <v>7783</v>
      </c>
      <c r="G621" s="204">
        <v>2072.0700000000002</v>
      </c>
      <c r="O621" s="203">
        <f t="shared" si="40"/>
        <v>-5710.93</v>
      </c>
      <c r="Q621" s="168">
        <v>5710.93</v>
      </c>
      <c r="R621" s="168">
        <f t="shared" si="38"/>
        <v>7783</v>
      </c>
      <c r="S621" s="203">
        <f t="shared" si="41"/>
        <v>0</v>
      </c>
      <c r="T621" s="168">
        <v>-5000</v>
      </c>
      <c r="U621" s="168">
        <f t="shared" si="39"/>
        <v>2783</v>
      </c>
    </row>
    <row r="622" spans="1:21" ht="20.100000000000001" customHeight="1">
      <c r="A622" s="168">
        <v>2080804</v>
      </c>
      <c r="B622" s="164" t="s">
        <v>1919</v>
      </c>
      <c r="C622" s="173">
        <v>168</v>
      </c>
      <c r="D622" s="221">
        <v>0</v>
      </c>
      <c r="E622" s="222">
        <v>106.68</v>
      </c>
      <c r="F622" s="168">
        <v>107</v>
      </c>
      <c r="J622" s="168">
        <v>61</v>
      </c>
      <c r="O622" s="203">
        <f t="shared" si="40"/>
        <v>61.32</v>
      </c>
      <c r="R622" s="168">
        <f t="shared" si="38"/>
        <v>168</v>
      </c>
      <c r="S622" s="203">
        <f t="shared" si="41"/>
        <v>61.32</v>
      </c>
      <c r="U622" s="168">
        <f t="shared" si="39"/>
        <v>168</v>
      </c>
    </row>
    <row r="623" spans="1:21" ht="20.100000000000001" hidden="1" customHeight="1">
      <c r="A623" s="168">
        <v>2080805</v>
      </c>
      <c r="B623" s="164" t="s">
        <v>1920</v>
      </c>
      <c r="C623" s="173">
        <v>0</v>
      </c>
      <c r="D623" s="221">
        <v>0</v>
      </c>
      <c r="E623" s="222">
        <v>0</v>
      </c>
      <c r="O623" s="203">
        <f t="shared" si="40"/>
        <v>0</v>
      </c>
      <c r="R623" s="168">
        <f t="shared" si="38"/>
        <v>0</v>
      </c>
      <c r="S623" s="203">
        <f t="shared" si="41"/>
        <v>0</v>
      </c>
      <c r="U623" s="168">
        <f t="shared" si="39"/>
        <v>0</v>
      </c>
    </row>
    <row r="624" spans="1:21" ht="20.100000000000001" hidden="1" customHeight="1">
      <c r="A624" s="168">
        <v>2080806</v>
      </c>
      <c r="B624" s="164" t="s">
        <v>1921</v>
      </c>
      <c r="C624" s="173">
        <v>0</v>
      </c>
      <c r="D624" s="221">
        <v>0</v>
      </c>
      <c r="E624" s="222">
        <v>0</v>
      </c>
      <c r="O624" s="203">
        <f t="shared" si="40"/>
        <v>0</v>
      </c>
      <c r="R624" s="168">
        <f t="shared" si="38"/>
        <v>0</v>
      </c>
      <c r="S624" s="203">
        <f t="shared" si="41"/>
        <v>0</v>
      </c>
      <c r="U624" s="168">
        <f t="shared" si="39"/>
        <v>0</v>
      </c>
    </row>
    <row r="625" spans="1:21" ht="20.100000000000001" customHeight="1">
      <c r="A625" s="168">
        <v>2080899</v>
      </c>
      <c r="B625" s="164" t="s">
        <v>1922</v>
      </c>
      <c r="C625" s="173">
        <v>1133</v>
      </c>
      <c r="D625" s="221">
        <v>0</v>
      </c>
      <c r="E625" s="222">
        <v>1133</v>
      </c>
      <c r="G625" s="204">
        <v>295.95</v>
      </c>
      <c r="J625" s="168">
        <v>329</v>
      </c>
      <c r="O625" s="203">
        <f t="shared" si="40"/>
        <v>-508.05</v>
      </c>
      <c r="Q625" s="168">
        <v>508.05</v>
      </c>
      <c r="R625" s="168">
        <f t="shared" si="38"/>
        <v>1133</v>
      </c>
      <c r="S625" s="203">
        <f t="shared" si="41"/>
        <v>0</v>
      </c>
      <c r="U625" s="168">
        <f t="shared" si="39"/>
        <v>1133</v>
      </c>
    </row>
    <row r="626" spans="1:21" ht="20.100000000000001" customHeight="1">
      <c r="A626" s="168">
        <v>20809</v>
      </c>
      <c r="B626" s="164" t="s">
        <v>1923</v>
      </c>
      <c r="C626" s="173">
        <v>3452</v>
      </c>
      <c r="D626" s="221">
        <v>0</v>
      </c>
      <c r="E626" s="222">
        <v>2652</v>
      </c>
      <c r="G626" s="204">
        <v>580</v>
      </c>
      <c r="J626" s="168">
        <v>532</v>
      </c>
      <c r="N626" s="168">
        <v>268</v>
      </c>
      <c r="O626" s="203">
        <f t="shared" si="40"/>
        <v>-1272</v>
      </c>
      <c r="Q626" s="168">
        <v>2072</v>
      </c>
      <c r="R626" s="168">
        <f t="shared" si="38"/>
        <v>3452</v>
      </c>
      <c r="S626" s="203">
        <f t="shared" si="41"/>
        <v>800</v>
      </c>
      <c r="U626" s="168">
        <f t="shared" si="39"/>
        <v>3452</v>
      </c>
    </row>
    <row r="627" spans="1:21" ht="20.100000000000001" customHeight="1">
      <c r="A627" s="168">
        <v>2080901</v>
      </c>
      <c r="B627" s="164" t="s">
        <v>1924</v>
      </c>
      <c r="C627" s="173">
        <v>1324</v>
      </c>
      <c r="D627" s="221">
        <v>0</v>
      </c>
      <c r="E627" s="222">
        <v>1324</v>
      </c>
      <c r="G627" s="204">
        <v>500</v>
      </c>
      <c r="O627" s="203">
        <f t="shared" si="40"/>
        <v>-824</v>
      </c>
      <c r="Q627" s="168">
        <v>824</v>
      </c>
      <c r="R627" s="168">
        <f t="shared" si="38"/>
        <v>1324</v>
      </c>
      <c r="S627" s="203">
        <f t="shared" si="41"/>
        <v>0</v>
      </c>
      <c r="U627" s="168">
        <f t="shared" si="39"/>
        <v>1324</v>
      </c>
    </row>
    <row r="628" spans="1:21" ht="20.100000000000001" customHeight="1">
      <c r="A628" s="168">
        <v>2080902</v>
      </c>
      <c r="B628" s="164" t="s">
        <v>1925</v>
      </c>
      <c r="C628" s="173">
        <v>670</v>
      </c>
      <c r="D628" s="221">
        <v>0</v>
      </c>
      <c r="E628" s="222">
        <v>670</v>
      </c>
      <c r="G628" s="204">
        <v>80</v>
      </c>
      <c r="O628" s="203">
        <f t="shared" si="40"/>
        <v>-590</v>
      </c>
      <c r="Q628" s="168">
        <v>590</v>
      </c>
      <c r="R628" s="168">
        <f t="shared" si="38"/>
        <v>670</v>
      </c>
      <c r="S628" s="203">
        <f t="shared" si="41"/>
        <v>0</v>
      </c>
      <c r="U628" s="168">
        <f t="shared" si="39"/>
        <v>670</v>
      </c>
    </row>
    <row r="629" spans="1:21" ht="20.100000000000001" customHeight="1">
      <c r="A629" s="168">
        <v>2080903</v>
      </c>
      <c r="B629" s="164" t="s">
        <v>1926</v>
      </c>
      <c r="C629" s="173">
        <v>27</v>
      </c>
      <c r="D629" s="221">
        <v>0</v>
      </c>
      <c r="E629" s="222">
        <v>27</v>
      </c>
      <c r="O629" s="203">
        <f t="shared" si="40"/>
        <v>-27</v>
      </c>
      <c r="Q629" s="168">
        <v>27</v>
      </c>
      <c r="R629" s="168">
        <f t="shared" si="38"/>
        <v>27</v>
      </c>
      <c r="S629" s="203">
        <f t="shared" si="41"/>
        <v>0</v>
      </c>
      <c r="U629" s="168">
        <f t="shared" si="39"/>
        <v>27</v>
      </c>
    </row>
    <row r="630" spans="1:21" ht="20.100000000000001" customHeight="1">
      <c r="A630" s="168">
        <v>2080904</v>
      </c>
      <c r="B630" s="164" t="s">
        <v>1927</v>
      </c>
      <c r="C630" s="173">
        <v>94</v>
      </c>
      <c r="D630" s="221">
        <v>0</v>
      </c>
      <c r="E630" s="222">
        <v>94</v>
      </c>
      <c r="O630" s="203">
        <f t="shared" si="40"/>
        <v>-94</v>
      </c>
      <c r="Q630" s="168">
        <v>94</v>
      </c>
      <c r="R630" s="168">
        <f t="shared" si="38"/>
        <v>94</v>
      </c>
      <c r="S630" s="203">
        <f t="shared" si="41"/>
        <v>0</v>
      </c>
      <c r="U630" s="168">
        <f t="shared" si="39"/>
        <v>94</v>
      </c>
    </row>
    <row r="631" spans="1:21" ht="20.100000000000001" customHeight="1">
      <c r="A631" s="168">
        <v>2080905</v>
      </c>
      <c r="B631" s="164" t="s">
        <v>1928</v>
      </c>
      <c r="C631" s="173">
        <v>537</v>
      </c>
      <c r="D631" s="221">
        <v>0</v>
      </c>
      <c r="E631" s="222">
        <v>537</v>
      </c>
      <c r="O631" s="203">
        <f t="shared" si="40"/>
        <v>-537</v>
      </c>
      <c r="Q631" s="168">
        <v>537</v>
      </c>
      <c r="R631" s="168">
        <f t="shared" si="38"/>
        <v>537</v>
      </c>
      <c r="S631" s="203">
        <f t="shared" si="41"/>
        <v>0</v>
      </c>
      <c r="U631" s="168">
        <f t="shared" si="39"/>
        <v>537</v>
      </c>
    </row>
    <row r="632" spans="1:21" ht="20.100000000000001" customHeight="1">
      <c r="A632" s="168">
        <v>2080999</v>
      </c>
      <c r="B632" s="164" t="s">
        <v>1929</v>
      </c>
      <c r="C632" s="173">
        <v>800</v>
      </c>
      <c r="D632" s="221">
        <v>0</v>
      </c>
      <c r="E632" s="222">
        <v>0</v>
      </c>
      <c r="J632" s="168">
        <v>532</v>
      </c>
      <c r="N632" s="168">
        <v>268</v>
      </c>
      <c r="O632" s="203">
        <f t="shared" si="40"/>
        <v>800</v>
      </c>
      <c r="R632" s="168">
        <f t="shared" si="38"/>
        <v>800</v>
      </c>
      <c r="S632" s="203">
        <f t="shared" si="41"/>
        <v>800</v>
      </c>
      <c r="U632" s="168">
        <f t="shared" si="39"/>
        <v>800</v>
      </c>
    </row>
    <row r="633" spans="1:21" ht="20.100000000000001" customHeight="1">
      <c r="A633" s="168">
        <v>20810</v>
      </c>
      <c r="B633" s="164" t="s">
        <v>1930</v>
      </c>
      <c r="C633" s="173">
        <v>3571.5</v>
      </c>
      <c r="D633" s="221">
        <v>0</v>
      </c>
      <c r="E633" s="222">
        <v>3546.7</v>
      </c>
      <c r="F633" s="168">
        <v>1522</v>
      </c>
      <c r="G633" s="204">
        <v>424.08</v>
      </c>
      <c r="J633" s="168">
        <v>224</v>
      </c>
      <c r="O633" s="203">
        <f t="shared" si="40"/>
        <v>-1376.62</v>
      </c>
      <c r="P633" s="168">
        <v>900</v>
      </c>
      <c r="Q633" s="168">
        <v>501.42</v>
      </c>
      <c r="R633" s="168">
        <f t="shared" si="38"/>
        <v>3571.5</v>
      </c>
      <c r="S633" s="203">
        <f t="shared" si="41"/>
        <v>24.8000000000002</v>
      </c>
      <c r="U633" s="168">
        <f t="shared" si="39"/>
        <v>3571.5</v>
      </c>
    </row>
    <row r="634" spans="1:21" ht="20.100000000000001" customHeight="1">
      <c r="A634" s="168">
        <v>2081001</v>
      </c>
      <c r="B634" s="164" t="s">
        <v>1931</v>
      </c>
      <c r="C634" s="173">
        <v>900</v>
      </c>
      <c r="D634" s="221">
        <v>15</v>
      </c>
      <c r="E634" s="222">
        <v>900</v>
      </c>
      <c r="O634" s="203">
        <f t="shared" si="40"/>
        <v>-900</v>
      </c>
      <c r="P634" s="168">
        <v>900</v>
      </c>
      <c r="R634" s="168">
        <f t="shared" si="38"/>
        <v>900</v>
      </c>
      <c r="S634" s="203">
        <f t="shared" si="41"/>
        <v>0</v>
      </c>
      <c r="U634" s="168">
        <f t="shared" si="39"/>
        <v>900</v>
      </c>
    </row>
    <row r="635" spans="1:21" ht="20.100000000000001" customHeight="1">
      <c r="A635" s="168">
        <v>2081002</v>
      </c>
      <c r="B635" s="164" t="s">
        <v>1932</v>
      </c>
      <c r="C635" s="173">
        <v>1480.87</v>
      </c>
      <c r="D635" s="221">
        <v>0</v>
      </c>
      <c r="E635" s="222">
        <v>1480.87</v>
      </c>
      <c r="F635" s="168">
        <v>371</v>
      </c>
      <c r="G635" s="204">
        <v>409.08</v>
      </c>
      <c r="J635" s="168">
        <v>200</v>
      </c>
      <c r="O635" s="203">
        <f t="shared" si="40"/>
        <v>-500.79</v>
      </c>
      <c r="Q635" s="168">
        <v>500.79</v>
      </c>
      <c r="R635" s="168">
        <f t="shared" si="38"/>
        <v>1480.87</v>
      </c>
      <c r="S635" s="203">
        <f t="shared" si="41"/>
        <v>0</v>
      </c>
      <c r="U635" s="168">
        <f t="shared" si="39"/>
        <v>1480.87</v>
      </c>
    </row>
    <row r="636" spans="1:21" ht="20.100000000000001" hidden="1" customHeight="1">
      <c r="A636" s="168">
        <v>2081003</v>
      </c>
      <c r="B636" s="164" t="s">
        <v>1933</v>
      </c>
      <c r="C636" s="173">
        <v>0</v>
      </c>
      <c r="D636" s="221">
        <v>0</v>
      </c>
      <c r="E636" s="222">
        <v>0</v>
      </c>
      <c r="O636" s="203">
        <f t="shared" si="40"/>
        <v>0</v>
      </c>
      <c r="R636" s="168">
        <f t="shared" si="38"/>
        <v>0</v>
      </c>
      <c r="S636" s="203">
        <f t="shared" si="41"/>
        <v>0</v>
      </c>
      <c r="U636" s="168">
        <f t="shared" si="39"/>
        <v>0</v>
      </c>
    </row>
    <row r="637" spans="1:21" ht="20.100000000000001" customHeight="1">
      <c r="A637" s="168">
        <v>2081004</v>
      </c>
      <c r="B637" s="164" t="s">
        <v>1934</v>
      </c>
      <c r="C637" s="173">
        <v>206</v>
      </c>
      <c r="D637" s="221">
        <v>0</v>
      </c>
      <c r="E637" s="222">
        <v>182.2</v>
      </c>
      <c r="F637" s="168">
        <v>182</v>
      </c>
      <c r="J637" s="168">
        <v>24</v>
      </c>
      <c r="O637" s="203">
        <f t="shared" si="40"/>
        <v>23.8</v>
      </c>
      <c r="R637" s="168">
        <f t="shared" si="38"/>
        <v>206</v>
      </c>
      <c r="S637" s="203">
        <f t="shared" si="41"/>
        <v>23.8</v>
      </c>
      <c r="U637" s="168">
        <f t="shared" si="39"/>
        <v>206</v>
      </c>
    </row>
    <row r="638" spans="1:21" ht="20.100000000000001" customHeight="1">
      <c r="A638" s="168">
        <v>2081005</v>
      </c>
      <c r="B638" s="164" t="s">
        <v>1935</v>
      </c>
      <c r="C638" s="173">
        <v>979.25</v>
      </c>
      <c r="D638" s="221">
        <v>0</v>
      </c>
      <c r="E638" s="222">
        <v>979.25</v>
      </c>
      <c r="F638" s="168">
        <v>964</v>
      </c>
      <c r="G638" s="204">
        <v>15</v>
      </c>
      <c r="O638" s="203">
        <f t="shared" si="40"/>
        <v>-0.25</v>
      </c>
      <c r="Q638" s="168">
        <v>0.25</v>
      </c>
      <c r="R638" s="168">
        <f t="shared" si="38"/>
        <v>979.25</v>
      </c>
      <c r="S638" s="203">
        <f t="shared" si="41"/>
        <v>0</v>
      </c>
      <c r="U638" s="168">
        <f t="shared" si="39"/>
        <v>979.25</v>
      </c>
    </row>
    <row r="639" spans="1:21" ht="20.100000000000001" hidden="1" customHeight="1">
      <c r="A639" s="168">
        <v>2081006</v>
      </c>
      <c r="B639" s="164" t="s">
        <v>1936</v>
      </c>
      <c r="C639" s="173">
        <v>0</v>
      </c>
      <c r="D639" s="221">
        <v>0</v>
      </c>
      <c r="E639" s="222">
        <v>0</v>
      </c>
      <c r="O639" s="203">
        <f t="shared" si="40"/>
        <v>0</v>
      </c>
      <c r="R639" s="168">
        <f t="shared" si="38"/>
        <v>0</v>
      </c>
      <c r="S639" s="203">
        <f t="shared" si="41"/>
        <v>0</v>
      </c>
      <c r="U639" s="168">
        <f t="shared" si="39"/>
        <v>0</v>
      </c>
    </row>
    <row r="640" spans="1:21" ht="20.100000000000001" customHeight="1">
      <c r="A640" s="168">
        <v>2081099</v>
      </c>
      <c r="B640" s="164" t="s">
        <v>1937</v>
      </c>
      <c r="C640" s="173">
        <v>4.38</v>
      </c>
      <c r="D640" s="221">
        <v>0</v>
      </c>
      <c r="E640" s="222">
        <v>4.38</v>
      </c>
      <c r="F640" s="168">
        <v>4</v>
      </c>
      <c r="O640" s="203">
        <f t="shared" si="40"/>
        <v>-0.38</v>
      </c>
      <c r="Q640" s="168">
        <v>0.38</v>
      </c>
      <c r="R640" s="168">
        <f t="shared" si="38"/>
        <v>4.38</v>
      </c>
      <c r="S640" s="203">
        <f t="shared" si="41"/>
        <v>0</v>
      </c>
      <c r="U640" s="168">
        <f t="shared" si="39"/>
        <v>4.38</v>
      </c>
    </row>
    <row r="641" spans="1:21" ht="20.100000000000001" customHeight="1">
      <c r="A641" s="168">
        <v>20811</v>
      </c>
      <c r="B641" s="164" t="s">
        <v>1938</v>
      </c>
      <c r="C641" s="173">
        <v>2226.67</v>
      </c>
      <c r="D641" s="221">
        <v>0</v>
      </c>
      <c r="E641" s="222">
        <v>2139.0700000000002</v>
      </c>
      <c r="F641" s="168">
        <v>102</v>
      </c>
      <c r="G641" s="204">
        <v>452</v>
      </c>
      <c r="J641" s="168">
        <v>197</v>
      </c>
      <c r="N641" s="168">
        <v>1050</v>
      </c>
      <c r="O641" s="203">
        <f t="shared" si="40"/>
        <v>-338.07</v>
      </c>
      <c r="P641" s="168">
        <v>725.67</v>
      </c>
      <c r="R641" s="168">
        <f t="shared" si="38"/>
        <v>2526.67</v>
      </c>
      <c r="S641" s="203">
        <f t="shared" si="41"/>
        <v>387.6</v>
      </c>
      <c r="T641" s="168">
        <v>-300</v>
      </c>
      <c r="U641" s="168">
        <f t="shared" si="39"/>
        <v>2226.67</v>
      </c>
    </row>
    <row r="642" spans="1:21" ht="20.100000000000001" customHeight="1">
      <c r="A642" s="168">
        <v>2081101</v>
      </c>
      <c r="B642" s="164" t="s">
        <v>1502</v>
      </c>
      <c r="C642" s="173">
        <v>111.67</v>
      </c>
      <c r="D642" s="221">
        <v>1</v>
      </c>
      <c r="E642" s="222">
        <v>111.67</v>
      </c>
      <c r="F642" s="168">
        <v>102</v>
      </c>
      <c r="O642" s="203">
        <f t="shared" si="40"/>
        <v>-9.67</v>
      </c>
      <c r="P642" s="168">
        <v>9.67</v>
      </c>
      <c r="R642" s="168">
        <f t="shared" si="38"/>
        <v>111.67</v>
      </c>
      <c r="S642" s="203">
        <f t="shared" si="41"/>
        <v>0</v>
      </c>
      <c r="U642" s="168">
        <f t="shared" si="39"/>
        <v>111.67</v>
      </c>
    </row>
    <row r="643" spans="1:21" ht="20.100000000000001" hidden="1" customHeight="1">
      <c r="A643" s="168">
        <v>2081102</v>
      </c>
      <c r="B643" s="164" t="s">
        <v>1503</v>
      </c>
      <c r="C643" s="173">
        <v>0</v>
      </c>
      <c r="D643" s="221">
        <v>2</v>
      </c>
      <c r="E643" s="222">
        <v>0</v>
      </c>
      <c r="O643" s="203">
        <f t="shared" si="40"/>
        <v>0</v>
      </c>
      <c r="R643" s="168">
        <f t="shared" si="38"/>
        <v>0</v>
      </c>
      <c r="S643" s="203">
        <f t="shared" si="41"/>
        <v>0</v>
      </c>
      <c r="U643" s="168">
        <f t="shared" si="39"/>
        <v>0</v>
      </c>
    </row>
    <row r="644" spans="1:21" ht="20.100000000000001" hidden="1" customHeight="1">
      <c r="A644" s="168">
        <v>2081103</v>
      </c>
      <c r="B644" s="164" t="s">
        <v>1504</v>
      </c>
      <c r="C644" s="173">
        <v>0</v>
      </c>
      <c r="D644" s="221">
        <v>2</v>
      </c>
      <c r="E644" s="222">
        <v>0</v>
      </c>
      <c r="O644" s="203">
        <f t="shared" si="40"/>
        <v>0</v>
      </c>
      <c r="R644" s="168">
        <f t="shared" si="38"/>
        <v>0</v>
      </c>
      <c r="S644" s="203">
        <f t="shared" si="41"/>
        <v>0</v>
      </c>
      <c r="U644" s="168">
        <f t="shared" si="39"/>
        <v>0</v>
      </c>
    </row>
    <row r="645" spans="1:21" ht="20.100000000000001" customHeight="1">
      <c r="A645" s="168">
        <v>2081104</v>
      </c>
      <c r="B645" s="164" t="s">
        <v>1939</v>
      </c>
      <c r="C645" s="173">
        <v>398</v>
      </c>
      <c r="D645" s="221">
        <v>15</v>
      </c>
      <c r="E645" s="222">
        <v>398</v>
      </c>
      <c r="N645" s="168">
        <v>72</v>
      </c>
      <c r="O645" s="203">
        <f t="shared" si="40"/>
        <v>-326</v>
      </c>
      <c r="P645" s="168">
        <v>326</v>
      </c>
      <c r="R645" s="168">
        <f t="shared" si="38"/>
        <v>398</v>
      </c>
      <c r="S645" s="203">
        <f t="shared" si="41"/>
        <v>0</v>
      </c>
      <c r="U645" s="168">
        <f t="shared" si="39"/>
        <v>398</v>
      </c>
    </row>
    <row r="646" spans="1:21" ht="20.100000000000001" customHeight="1">
      <c r="A646" s="168">
        <v>2081105</v>
      </c>
      <c r="B646" s="164" t="s">
        <v>1940</v>
      </c>
      <c r="C646" s="173">
        <v>108</v>
      </c>
      <c r="D646" s="221">
        <v>15</v>
      </c>
      <c r="E646" s="222">
        <v>108</v>
      </c>
      <c r="J646" s="168">
        <v>50</v>
      </c>
      <c r="O646" s="203">
        <f t="shared" si="40"/>
        <v>-58</v>
      </c>
      <c r="P646" s="168">
        <v>58</v>
      </c>
      <c r="R646" s="168">
        <f t="shared" ref="R646:R709" si="42">F646+G646+H646+I646+J646+K646+L646+M646+N646+P646+Q646</f>
        <v>108</v>
      </c>
      <c r="S646" s="203">
        <f t="shared" si="41"/>
        <v>0</v>
      </c>
      <c r="U646" s="168">
        <f t="shared" ref="U646:U709" si="43">R646+T646</f>
        <v>108</v>
      </c>
    </row>
    <row r="647" spans="1:21" ht="20.100000000000001" customHeight="1">
      <c r="A647" s="168">
        <v>2081106</v>
      </c>
      <c r="B647" s="164" t="s">
        <v>1941</v>
      </c>
      <c r="C647" s="173">
        <v>5.52</v>
      </c>
      <c r="D647" s="221">
        <v>15</v>
      </c>
      <c r="E647" s="222">
        <v>0</v>
      </c>
      <c r="J647" s="168">
        <v>5.52</v>
      </c>
      <c r="O647" s="203">
        <f t="shared" ref="O647:O710" si="44">F647+G647+H647+I647+J647+K647+L647+M647+N647-E647</f>
        <v>5.52</v>
      </c>
      <c r="R647" s="168">
        <f t="shared" si="42"/>
        <v>5.52</v>
      </c>
      <c r="S647" s="203">
        <f t="shared" ref="S647:S710" si="45">R647-E647</f>
        <v>5.52</v>
      </c>
      <c r="U647" s="168">
        <f t="shared" si="43"/>
        <v>5.52</v>
      </c>
    </row>
    <row r="648" spans="1:21" ht="20.100000000000001" customHeight="1">
      <c r="A648" s="168">
        <v>2081107</v>
      </c>
      <c r="B648" s="164" t="s">
        <v>1942</v>
      </c>
      <c r="C648" s="173">
        <v>784</v>
      </c>
      <c r="D648" s="221">
        <v>15</v>
      </c>
      <c r="E648" s="222">
        <v>784</v>
      </c>
      <c r="G648" s="204">
        <v>452</v>
      </c>
      <c r="O648" s="203">
        <f t="shared" si="44"/>
        <v>-332</v>
      </c>
      <c r="P648" s="168">
        <v>332</v>
      </c>
      <c r="R648" s="168">
        <f t="shared" si="42"/>
        <v>784</v>
      </c>
      <c r="S648" s="203">
        <f t="shared" si="45"/>
        <v>0</v>
      </c>
      <c r="U648" s="168">
        <f t="shared" si="43"/>
        <v>784</v>
      </c>
    </row>
    <row r="649" spans="1:21" ht="20.100000000000001" customHeight="1">
      <c r="A649" s="168">
        <v>2081199</v>
      </c>
      <c r="B649" s="164" t="s">
        <v>1943</v>
      </c>
      <c r="C649" s="173">
        <v>819.48</v>
      </c>
      <c r="D649" s="221">
        <v>0</v>
      </c>
      <c r="E649" s="222">
        <v>737.4</v>
      </c>
      <c r="J649" s="168">
        <v>141.47999999999999</v>
      </c>
      <c r="N649" s="168">
        <v>978</v>
      </c>
      <c r="O649" s="203">
        <f t="shared" si="44"/>
        <v>382.08</v>
      </c>
      <c r="R649" s="168">
        <f t="shared" si="42"/>
        <v>1119.48</v>
      </c>
      <c r="S649" s="203">
        <f t="shared" si="45"/>
        <v>382.08</v>
      </c>
      <c r="T649" s="168">
        <v>-300</v>
      </c>
      <c r="U649" s="168">
        <f t="shared" si="43"/>
        <v>819.48</v>
      </c>
    </row>
    <row r="650" spans="1:21" ht="20.100000000000001" hidden="1" customHeight="1">
      <c r="A650" s="168">
        <v>20816</v>
      </c>
      <c r="B650" s="164" t="s">
        <v>1944</v>
      </c>
      <c r="C650" s="173">
        <v>0</v>
      </c>
      <c r="D650" s="221">
        <v>0</v>
      </c>
      <c r="E650" s="222">
        <v>0</v>
      </c>
      <c r="O650" s="203">
        <f t="shared" si="44"/>
        <v>0</v>
      </c>
      <c r="R650" s="168">
        <f t="shared" si="42"/>
        <v>0</v>
      </c>
      <c r="S650" s="203">
        <f t="shared" si="45"/>
        <v>0</v>
      </c>
      <c r="U650" s="168">
        <f t="shared" si="43"/>
        <v>0</v>
      </c>
    </row>
    <row r="651" spans="1:21" ht="20.100000000000001" hidden="1" customHeight="1">
      <c r="A651" s="168">
        <v>2081601</v>
      </c>
      <c r="B651" s="164" t="s">
        <v>1502</v>
      </c>
      <c r="C651" s="173">
        <v>0</v>
      </c>
      <c r="D651" s="221">
        <v>1</v>
      </c>
      <c r="E651" s="222">
        <v>0</v>
      </c>
      <c r="O651" s="203">
        <f t="shared" si="44"/>
        <v>0</v>
      </c>
      <c r="R651" s="168">
        <f t="shared" si="42"/>
        <v>0</v>
      </c>
      <c r="S651" s="203">
        <f t="shared" si="45"/>
        <v>0</v>
      </c>
      <c r="U651" s="168">
        <f t="shared" si="43"/>
        <v>0</v>
      </c>
    </row>
    <row r="652" spans="1:21" ht="20.100000000000001" hidden="1" customHeight="1">
      <c r="A652" s="168">
        <v>2081602</v>
      </c>
      <c r="B652" s="164" t="s">
        <v>1503</v>
      </c>
      <c r="C652" s="173">
        <v>0</v>
      </c>
      <c r="D652" s="221">
        <v>2</v>
      </c>
      <c r="E652" s="222">
        <v>0</v>
      </c>
      <c r="O652" s="203">
        <f t="shared" si="44"/>
        <v>0</v>
      </c>
      <c r="R652" s="168">
        <f t="shared" si="42"/>
        <v>0</v>
      </c>
      <c r="S652" s="203">
        <f t="shared" si="45"/>
        <v>0</v>
      </c>
      <c r="U652" s="168">
        <f t="shared" si="43"/>
        <v>0</v>
      </c>
    </row>
    <row r="653" spans="1:21" ht="20.100000000000001" hidden="1" customHeight="1">
      <c r="A653" s="168">
        <v>2081603</v>
      </c>
      <c r="B653" s="164" t="s">
        <v>1504</v>
      </c>
      <c r="C653" s="173">
        <v>0</v>
      </c>
      <c r="D653" s="221">
        <v>2</v>
      </c>
      <c r="E653" s="222">
        <v>0</v>
      </c>
      <c r="O653" s="203">
        <f t="shared" si="44"/>
        <v>0</v>
      </c>
      <c r="R653" s="168">
        <f t="shared" si="42"/>
        <v>0</v>
      </c>
      <c r="S653" s="203">
        <f t="shared" si="45"/>
        <v>0</v>
      </c>
      <c r="U653" s="168">
        <f t="shared" si="43"/>
        <v>0</v>
      </c>
    </row>
    <row r="654" spans="1:21" ht="20.100000000000001" hidden="1" customHeight="1">
      <c r="A654" s="168">
        <v>2081699</v>
      </c>
      <c r="B654" s="164" t="s">
        <v>1945</v>
      </c>
      <c r="C654" s="173">
        <v>0</v>
      </c>
      <c r="D654" s="221">
        <v>0</v>
      </c>
      <c r="E654" s="222">
        <v>0</v>
      </c>
      <c r="O654" s="203">
        <f t="shared" si="44"/>
        <v>0</v>
      </c>
      <c r="R654" s="168">
        <f t="shared" si="42"/>
        <v>0</v>
      </c>
      <c r="S654" s="203">
        <f t="shared" si="45"/>
        <v>0</v>
      </c>
      <c r="U654" s="168">
        <f t="shared" si="43"/>
        <v>0</v>
      </c>
    </row>
    <row r="655" spans="1:21" ht="20.100000000000001" customHeight="1">
      <c r="A655" s="168">
        <v>20819</v>
      </c>
      <c r="B655" s="164" t="s">
        <v>1946</v>
      </c>
      <c r="C655" s="173">
        <v>28081</v>
      </c>
      <c r="D655" s="221">
        <v>0</v>
      </c>
      <c r="E655" s="222">
        <v>28000</v>
      </c>
      <c r="J655" s="168">
        <v>581</v>
      </c>
      <c r="N655" s="168">
        <v>25577</v>
      </c>
      <c r="O655" s="203">
        <f t="shared" si="44"/>
        <v>-1842</v>
      </c>
      <c r="P655" s="168">
        <v>2423</v>
      </c>
      <c r="R655" s="168">
        <f t="shared" si="42"/>
        <v>28581</v>
      </c>
      <c r="S655" s="203">
        <f t="shared" si="45"/>
        <v>581</v>
      </c>
      <c r="T655" s="168">
        <v>-500</v>
      </c>
      <c r="U655" s="168">
        <f t="shared" si="43"/>
        <v>28081</v>
      </c>
    </row>
    <row r="656" spans="1:21" ht="20.100000000000001" customHeight="1">
      <c r="A656" s="168">
        <v>2081901</v>
      </c>
      <c r="B656" s="164" t="s">
        <v>1947</v>
      </c>
      <c r="C656" s="173">
        <v>13081</v>
      </c>
      <c r="D656" s="221">
        <v>13</v>
      </c>
      <c r="E656" s="222">
        <v>13000</v>
      </c>
      <c r="J656" s="168">
        <v>581</v>
      </c>
      <c r="N656" s="168">
        <v>13000</v>
      </c>
      <c r="O656" s="203">
        <f t="shared" si="44"/>
        <v>581</v>
      </c>
      <c r="R656" s="168">
        <f t="shared" si="42"/>
        <v>13581</v>
      </c>
      <c r="S656" s="203">
        <f t="shared" si="45"/>
        <v>581</v>
      </c>
      <c r="T656" s="168">
        <v>-500</v>
      </c>
      <c r="U656" s="168">
        <f t="shared" si="43"/>
        <v>13081</v>
      </c>
    </row>
    <row r="657" spans="1:21" ht="20.100000000000001" customHeight="1">
      <c r="A657" s="168">
        <v>2081902</v>
      </c>
      <c r="B657" s="164" t="s">
        <v>1948</v>
      </c>
      <c r="C657" s="173">
        <v>15000</v>
      </c>
      <c r="D657" s="221">
        <v>12</v>
      </c>
      <c r="E657" s="222">
        <v>15000</v>
      </c>
      <c r="N657" s="168">
        <v>12577</v>
      </c>
      <c r="O657" s="203">
        <f t="shared" si="44"/>
        <v>-2423</v>
      </c>
      <c r="P657" s="168">
        <v>2423</v>
      </c>
      <c r="R657" s="168">
        <f t="shared" si="42"/>
        <v>15000</v>
      </c>
      <c r="S657" s="203">
        <f t="shared" si="45"/>
        <v>0</v>
      </c>
      <c r="U657" s="168">
        <f t="shared" si="43"/>
        <v>15000</v>
      </c>
    </row>
    <row r="658" spans="1:21" ht="20.100000000000001" customHeight="1">
      <c r="A658" s="168">
        <v>20820</v>
      </c>
      <c r="B658" s="164" t="s">
        <v>1949</v>
      </c>
      <c r="C658" s="173">
        <v>180</v>
      </c>
      <c r="D658" s="221">
        <v>0</v>
      </c>
      <c r="E658" s="222">
        <v>180</v>
      </c>
      <c r="O658" s="203">
        <f t="shared" si="44"/>
        <v>-180</v>
      </c>
      <c r="Q658" s="168">
        <v>180</v>
      </c>
      <c r="R658" s="168">
        <f t="shared" si="42"/>
        <v>180</v>
      </c>
      <c r="S658" s="203">
        <f t="shared" si="45"/>
        <v>0</v>
      </c>
      <c r="U658" s="168">
        <f t="shared" si="43"/>
        <v>180</v>
      </c>
    </row>
    <row r="659" spans="1:21" ht="20.100000000000001" customHeight="1">
      <c r="A659" s="168">
        <v>2082001</v>
      </c>
      <c r="B659" s="164" t="s">
        <v>1950</v>
      </c>
      <c r="C659" s="173">
        <v>100</v>
      </c>
      <c r="D659" s="221">
        <v>0</v>
      </c>
      <c r="E659" s="222">
        <v>100</v>
      </c>
      <c r="O659" s="203">
        <f t="shared" si="44"/>
        <v>-100</v>
      </c>
      <c r="Q659" s="168">
        <v>100</v>
      </c>
      <c r="R659" s="168">
        <f t="shared" si="42"/>
        <v>100</v>
      </c>
      <c r="S659" s="203">
        <f t="shared" si="45"/>
        <v>0</v>
      </c>
      <c r="U659" s="168">
        <f t="shared" si="43"/>
        <v>100</v>
      </c>
    </row>
    <row r="660" spans="1:21" ht="20.100000000000001" customHeight="1">
      <c r="A660" s="168">
        <v>2082002</v>
      </c>
      <c r="B660" s="164" t="s">
        <v>1951</v>
      </c>
      <c r="C660" s="173">
        <v>80</v>
      </c>
      <c r="D660" s="221">
        <v>0</v>
      </c>
      <c r="E660" s="222">
        <v>80</v>
      </c>
      <c r="O660" s="203">
        <f t="shared" si="44"/>
        <v>-80</v>
      </c>
      <c r="Q660" s="168">
        <v>80</v>
      </c>
      <c r="R660" s="168">
        <f t="shared" si="42"/>
        <v>80</v>
      </c>
      <c r="S660" s="203">
        <f t="shared" si="45"/>
        <v>0</v>
      </c>
      <c r="U660" s="168">
        <f t="shared" si="43"/>
        <v>80</v>
      </c>
    </row>
    <row r="661" spans="1:21" ht="20.100000000000001" customHeight="1">
      <c r="A661" s="168">
        <v>20821</v>
      </c>
      <c r="B661" s="164" t="s">
        <v>1952</v>
      </c>
      <c r="C661" s="173">
        <v>5500</v>
      </c>
      <c r="D661" s="221">
        <v>0</v>
      </c>
      <c r="E661" s="222">
        <v>10500</v>
      </c>
      <c r="G661" s="204">
        <v>2373</v>
      </c>
      <c r="O661" s="203">
        <f t="shared" si="44"/>
        <v>-8127</v>
      </c>
      <c r="P661" s="168">
        <v>2655</v>
      </c>
      <c r="Q661" s="168">
        <v>5472</v>
      </c>
      <c r="R661" s="168">
        <f t="shared" si="42"/>
        <v>10500</v>
      </c>
      <c r="S661" s="203">
        <f t="shared" si="45"/>
        <v>0</v>
      </c>
      <c r="T661" s="168">
        <v>-5000</v>
      </c>
      <c r="U661" s="168">
        <f t="shared" si="43"/>
        <v>5500</v>
      </c>
    </row>
    <row r="662" spans="1:21" ht="20.100000000000001" customHeight="1">
      <c r="A662" s="168">
        <v>2082101</v>
      </c>
      <c r="B662" s="164" t="s">
        <v>1953</v>
      </c>
      <c r="C662" s="173">
        <v>2100</v>
      </c>
      <c r="D662" s="221">
        <v>0</v>
      </c>
      <c r="E662" s="222">
        <v>7100</v>
      </c>
      <c r="G662" s="204">
        <v>1628</v>
      </c>
      <c r="O662" s="203">
        <f t="shared" si="44"/>
        <v>-5472</v>
      </c>
      <c r="Q662" s="168">
        <v>5472</v>
      </c>
      <c r="R662" s="168">
        <f t="shared" si="42"/>
        <v>7100</v>
      </c>
      <c r="S662" s="203">
        <f t="shared" si="45"/>
        <v>0</v>
      </c>
      <c r="T662" s="168">
        <v>-5000</v>
      </c>
      <c r="U662" s="168">
        <f t="shared" si="43"/>
        <v>2100</v>
      </c>
    </row>
    <row r="663" spans="1:21" ht="20.100000000000001" customHeight="1">
      <c r="A663" s="168">
        <v>2082102</v>
      </c>
      <c r="B663" s="164" t="s">
        <v>1954</v>
      </c>
      <c r="C663" s="173">
        <v>3400</v>
      </c>
      <c r="D663" s="221">
        <v>14</v>
      </c>
      <c r="E663" s="222">
        <v>3400</v>
      </c>
      <c r="G663" s="204">
        <v>745</v>
      </c>
      <c r="O663" s="203">
        <f t="shared" si="44"/>
        <v>-2655</v>
      </c>
      <c r="P663" s="168">
        <v>2655</v>
      </c>
      <c r="R663" s="168">
        <f t="shared" si="42"/>
        <v>3400</v>
      </c>
      <c r="S663" s="203">
        <f t="shared" si="45"/>
        <v>0</v>
      </c>
      <c r="U663" s="168">
        <f t="shared" si="43"/>
        <v>3400</v>
      </c>
    </row>
    <row r="664" spans="1:21" ht="20.100000000000001" hidden="1" customHeight="1">
      <c r="A664" s="168">
        <v>20822</v>
      </c>
      <c r="B664" s="164" t="s">
        <v>1955</v>
      </c>
      <c r="C664" s="173">
        <v>0</v>
      </c>
      <c r="D664" s="221">
        <v>0</v>
      </c>
      <c r="E664" s="222">
        <v>0</v>
      </c>
      <c r="O664" s="203">
        <f t="shared" si="44"/>
        <v>0</v>
      </c>
      <c r="R664" s="168">
        <f t="shared" si="42"/>
        <v>0</v>
      </c>
      <c r="S664" s="203">
        <f t="shared" si="45"/>
        <v>0</v>
      </c>
      <c r="U664" s="168">
        <f t="shared" si="43"/>
        <v>0</v>
      </c>
    </row>
    <row r="665" spans="1:21" ht="20.100000000000001" hidden="1" customHeight="1">
      <c r="A665" s="168">
        <v>20823</v>
      </c>
      <c r="B665" s="164" t="s">
        <v>1956</v>
      </c>
      <c r="C665" s="173">
        <v>0</v>
      </c>
      <c r="D665" s="221">
        <v>0</v>
      </c>
      <c r="E665" s="222">
        <v>0</v>
      </c>
      <c r="O665" s="203">
        <f t="shared" si="44"/>
        <v>0</v>
      </c>
      <c r="R665" s="168">
        <f t="shared" si="42"/>
        <v>0</v>
      </c>
      <c r="S665" s="203">
        <f t="shared" si="45"/>
        <v>0</v>
      </c>
      <c r="U665" s="168">
        <f t="shared" si="43"/>
        <v>0</v>
      </c>
    </row>
    <row r="666" spans="1:21" ht="20.100000000000001" hidden="1" customHeight="1">
      <c r="A666" s="168">
        <v>20824</v>
      </c>
      <c r="B666" s="164" t="s">
        <v>1957</v>
      </c>
      <c r="C666" s="173">
        <v>0</v>
      </c>
      <c r="D666" s="221">
        <v>0</v>
      </c>
      <c r="E666" s="222">
        <v>0</v>
      </c>
      <c r="O666" s="203">
        <f t="shared" si="44"/>
        <v>0</v>
      </c>
      <c r="R666" s="168">
        <f t="shared" si="42"/>
        <v>0</v>
      </c>
      <c r="S666" s="203">
        <f t="shared" si="45"/>
        <v>0</v>
      </c>
      <c r="U666" s="168">
        <f t="shared" si="43"/>
        <v>0</v>
      </c>
    </row>
    <row r="667" spans="1:21" ht="20.100000000000001" hidden="1" customHeight="1">
      <c r="A667" s="168">
        <v>2082401</v>
      </c>
      <c r="B667" s="164" t="s">
        <v>1958</v>
      </c>
      <c r="C667" s="173">
        <v>0</v>
      </c>
      <c r="D667" s="221">
        <v>0</v>
      </c>
      <c r="E667" s="222">
        <v>0</v>
      </c>
      <c r="O667" s="203">
        <f t="shared" si="44"/>
        <v>0</v>
      </c>
      <c r="R667" s="168">
        <f t="shared" si="42"/>
        <v>0</v>
      </c>
      <c r="S667" s="203">
        <f t="shared" si="45"/>
        <v>0</v>
      </c>
      <c r="U667" s="168">
        <f t="shared" si="43"/>
        <v>0</v>
      </c>
    </row>
    <row r="668" spans="1:21" ht="20.100000000000001" hidden="1" customHeight="1">
      <c r="A668" s="168">
        <v>2082402</v>
      </c>
      <c r="B668" s="164" t="s">
        <v>1959</v>
      </c>
      <c r="C668" s="173">
        <v>0</v>
      </c>
      <c r="D668" s="221">
        <v>0</v>
      </c>
      <c r="E668" s="222">
        <v>0</v>
      </c>
      <c r="O668" s="203">
        <f t="shared" si="44"/>
        <v>0</v>
      </c>
      <c r="R668" s="168">
        <f t="shared" si="42"/>
        <v>0</v>
      </c>
      <c r="S668" s="203">
        <f t="shared" si="45"/>
        <v>0</v>
      </c>
      <c r="U668" s="168">
        <f t="shared" si="43"/>
        <v>0</v>
      </c>
    </row>
    <row r="669" spans="1:21" ht="20.100000000000001" customHeight="1">
      <c r="A669" s="168">
        <v>20825</v>
      </c>
      <c r="B669" s="164" t="s">
        <v>1960</v>
      </c>
      <c r="C669" s="173">
        <v>1544</v>
      </c>
      <c r="D669" s="221">
        <v>0</v>
      </c>
      <c r="E669" s="222">
        <v>1544</v>
      </c>
      <c r="G669" s="204">
        <v>200</v>
      </c>
      <c r="O669" s="203">
        <f t="shared" si="44"/>
        <v>-1344</v>
      </c>
      <c r="Q669" s="168">
        <v>1344</v>
      </c>
      <c r="R669" s="168">
        <f t="shared" si="42"/>
        <v>1544</v>
      </c>
      <c r="S669" s="203">
        <f t="shared" si="45"/>
        <v>0</v>
      </c>
      <c r="U669" s="168">
        <f t="shared" si="43"/>
        <v>1544</v>
      </c>
    </row>
    <row r="670" spans="1:21" ht="20.100000000000001" customHeight="1">
      <c r="A670" s="168">
        <v>2082501</v>
      </c>
      <c r="B670" s="164" t="s">
        <v>1961</v>
      </c>
      <c r="C670" s="173">
        <v>587</v>
      </c>
      <c r="D670" s="221">
        <v>0</v>
      </c>
      <c r="E670" s="222">
        <v>587</v>
      </c>
      <c r="O670" s="203">
        <f t="shared" si="44"/>
        <v>-587</v>
      </c>
      <c r="Q670" s="168">
        <v>587</v>
      </c>
      <c r="R670" s="168">
        <f t="shared" si="42"/>
        <v>587</v>
      </c>
      <c r="S670" s="203">
        <f t="shared" si="45"/>
        <v>0</v>
      </c>
      <c r="U670" s="168">
        <f t="shared" si="43"/>
        <v>587</v>
      </c>
    </row>
    <row r="671" spans="1:21" ht="20.100000000000001" customHeight="1">
      <c r="A671" s="168">
        <v>2082502</v>
      </c>
      <c r="B671" s="164" t="s">
        <v>1962</v>
      </c>
      <c r="C671" s="173">
        <v>957</v>
      </c>
      <c r="D671" s="221">
        <v>0</v>
      </c>
      <c r="E671" s="222">
        <v>957</v>
      </c>
      <c r="G671" s="204">
        <v>200</v>
      </c>
      <c r="O671" s="203">
        <f t="shared" si="44"/>
        <v>-757</v>
      </c>
      <c r="Q671" s="168">
        <v>757</v>
      </c>
      <c r="R671" s="168">
        <f t="shared" si="42"/>
        <v>957</v>
      </c>
      <c r="S671" s="203">
        <f t="shared" si="45"/>
        <v>0</v>
      </c>
      <c r="U671" s="168">
        <f t="shared" si="43"/>
        <v>957</v>
      </c>
    </row>
    <row r="672" spans="1:21" ht="20.100000000000001" hidden="1" customHeight="1">
      <c r="A672" s="168">
        <v>20826</v>
      </c>
      <c r="B672" s="164" t="s">
        <v>1963</v>
      </c>
      <c r="C672" s="173">
        <v>0</v>
      </c>
      <c r="D672" s="221">
        <v>0</v>
      </c>
      <c r="E672" s="222">
        <v>0</v>
      </c>
      <c r="G672" s="204">
        <v>500</v>
      </c>
      <c r="O672" s="203">
        <f t="shared" si="44"/>
        <v>500</v>
      </c>
      <c r="R672" s="168">
        <f t="shared" si="42"/>
        <v>500</v>
      </c>
      <c r="S672" s="203">
        <f t="shared" si="45"/>
        <v>500</v>
      </c>
      <c r="T672" s="168">
        <v>-500</v>
      </c>
      <c r="U672" s="168">
        <f t="shared" si="43"/>
        <v>0</v>
      </c>
    </row>
    <row r="673" spans="1:21" ht="20.100000000000001" hidden="1" customHeight="1">
      <c r="A673" s="168">
        <v>2082601</v>
      </c>
      <c r="B673" s="164" t="s">
        <v>1964</v>
      </c>
      <c r="C673" s="173">
        <v>0</v>
      </c>
      <c r="D673" s="221">
        <v>0</v>
      </c>
      <c r="E673" s="222">
        <v>0</v>
      </c>
      <c r="O673" s="203">
        <f t="shared" si="44"/>
        <v>0</v>
      </c>
      <c r="R673" s="168">
        <f t="shared" si="42"/>
        <v>0</v>
      </c>
      <c r="S673" s="203">
        <f t="shared" si="45"/>
        <v>0</v>
      </c>
      <c r="U673" s="168">
        <f t="shared" si="43"/>
        <v>0</v>
      </c>
    </row>
    <row r="674" spans="1:21" ht="20.100000000000001" hidden="1" customHeight="1">
      <c r="A674" s="168">
        <v>2082602</v>
      </c>
      <c r="B674" s="164" t="s">
        <v>1965</v>
      </c>
      <c r="C674" s="173">
        <v>0</v>
      </c>
      <c r="D674" s="221">
        <v>0</v>
      </c>
      <c r="E674" s="222">
        <v>0</v>
      </c>
      <c r="O674" s="203">
        <f t="shared" si="44"/>
        <v>0</v>
      </c>
      <c r="R674" s="168">
        <f t="shared" si="42"/>
        <v>0</v>
      </c>
      <c r="S674" s="203">
        <f t="shared" si="45"/>
        <v>0</v>
      </c>
      <c r="U674" s="168">
        <f t="shared" si="43"/>
        <v>0</v>
      </c>
    </row>
    <row r="675" spans="1:21" ht="20.100000000000001" hidden="1" customHeight="1">
      <c r="A675" s="168">
        <v>2082699</v>
      </c>
      <c r="B675" s="164" t="s">
        <v>1966</v>
      </c>
      <c r="C675" s="173">
        <v>0</v>
      </c>
      <c r="D675" s="221">
        <v>0</v>
      </c>
      <c r="E675" s="222">
        <v>0</v>
      </c>
      <c r="G675" s="204">
        <v>500</v>
      </c>
      <c r="O675" s="203">
        <f t="shared" si="44"/>
        <v>500</v>
      </c>
      <c r="R675" s="168">
        <f t="shared" si="42"/>
        <v>500</v>
      </c>
      <c r="S675" s="203">
        <f t="shared" si="45"/>
        <v>500</v>
      </c>
      <c r="T675" s="168">
        <v>-500</v>
      </c>
      <c r="U675" s="168">
        <f t="shared" si="43"/>
        <v>0</v>
      </c>
    </row>
    <row r="676" spans="1:21" ht="20.100000000000001" hidden="1" customHeight="1">
      <c r="A676" s="168">
        <v>20827</v>
      </c>
      <c r="B676" s="164" t="s">
        <v>1967</v>
      </c>
      <c r="C676" s="173">
        <v>0</v>
      </c>
      <c r="D676" s="221">
        <v>0</v>
      </c>
      <c r="E676" s="222">
        <v>0</v>
      </c>
      <c r="O676" s="203">
        <f t="shared" si="44"/>
        <v>0</v>
      </c>
      <c r="R676" s="168">
        <f t="shared" si="42"/>
        <v>0</v>
      </c>
      <c r="S676" s="203">
        <f t="shared" si="45"/>
        <v>0</v>
      </c>
      <c r="U676" s="168">
        <f t="shared" si="43"/>
        <v>0</v>
      </c>
    </row>
    <row r="677" spans="1:21" ht="20.100000000000001" hidden="1" customHeight="1">
      <c r="A677" s="168">
        <v>2082701</v>
      </c>
      <c r="B677" s="164" t="s">
        <v>1968</v>
      </c>
      <c r="C677" s="173">
        <v>0</v>
      </c>
      <c r="D677" s="221">
        <v>0</v>
      </c>
      <c r="E677" s="222">
        <v>0</v>
      </c>
      <c r="O677" s="203">
        <f t="shared" si="44"/>
        <v>0</v>
      </c>
      <c r="R677" s="168">
        <f t="shared" si="42"/>
        <v>0</v>
      </c>
      <c r="S677" s="203">
        <f t="shared" si="45"/>
        <v>0</v>
      </c>
      <c r="U677" s="168">
        <f t="shared" si="43"/>
        <v>0</v>
      </c>
    </row>
    <row r="678" spans="1:21" ht="20.100000000000001" hidden="1" customHeight="1">
      <c r="A678" s="168">
        <v>2082702</v>
      </c>
      <c r="B678" s="164" t="s">
        <v>1969</v>
      </c>
      <c r="C678" s="173">
        <v>0</v>
      </c>
      <c r="D678" s="221">
        <v>0</v>
      </c>
      <c r="E678" s="222">
        <v>0</v>
      </c>
      <c r="O678" s="203">
        <f t="shared" si="44"/>
        <v>0</v>
      </c>
      <c r="R678" s="168">
        <f t="shared" si="42"/>
        <v>0</v>
      </c>
      <c r="S678" s="203">
        <f t="shared" si="45"/>
        <v>0</v>
      </c>
      <c r="U678" s="168">
        <f t="shared" si="43"/>
        <v>0</v>
      </c>
    </row>
    <row r="679" spans="1:21" ht="20.100000000000001" hidden="1" customHeight="1">
      <c r="A679" s="168">
        <v>2082703</v>
      </c>
      <c r="B679" s="164" t="s">
        <v>1970</v>
      </c>
      <c r="C679" s="173">
        <v>0</v>
      </c>
      <c r="D679" s="221">
        <v>0</v>
      </c>
      <c r="E679" s="222">
        <v>0</v>
      </c>
      <c r="O679" s="203">
        <f t="shared" si="44"/>
        <v>0</v>
      </c>
      <c r="R679" s="168">
        <f t="shared" si="42"/>
        <v>0</v>
      </c>
      <c r="S679" s="203">
        <f t="shared" si="45"/>
        <v>0</v>
      </c>
      <c r="U679" s="168">
        <f t="shared" si="43"/>
        <v>0</v>
      </c>
    </row>
    <row r="680" spans="1:21" ht="20.100000000000001" hidden="1" customHeight="1">
      <c r="A680" s="168">
        <v>2082799</v>
      </c>
      <c r="B680" s="164" t="s">
        <v>1971</v>
      </c>
      <c r="C680" s="173">
        <v>0</v>
      </c>
      <c r="D680" s="221">
        <v>0</v>
      </c>
      <c r="E680" s="222">
        <v>0</v>
      </c>
      <c r="O680" s="203">
        <f t="shared" si="44"/>
        <v>0</v>
      </c>
      <c r="R680" s="168">
        <f t="shared" si="42"/>
        <v>0</v>
      </c>
      <c r="S680" s="203">
        <f t="shared" si="45"/>
        <v>0</v>
      </c>
      <c r="U680" s="168">
        <f t="shared" si="43"/>
        <v>0</v>
      </c>
    </row>
    <row r="681" spans="1:21" ht="20.100000000000001" customHeight="1">
      <c r="A681" s="168">
        <v>20828</v>
      </c>
      <c r="B681" s="164" t="s">
        <v>1972</v>
      </c>
      <c r="C681" s="173">
        <v>2756.5</v>
      </c>
      <c r="D681" s="221">
        <v>0</v>
      </c>
      <c r="E681" s="222">
        <v>2755.5</v>
      </c>
      <c r="F681" s="168">
        <v>1919</v>
      </c>
      <c r="O681" s="203">
        <f t="shared" si="44"/>
        <v>-836.5</v>
      </c>
      <c r="P681" s="168">
        <v>820.5</v>
      </c>
      <c r="Q681" s="168">
        <v>17</v>
      </c>
      <c r="R681" s="168">
        <f t="shared" si="42"/>
        <v>2756.5</v>
      </c>
      <c r="S681" s="203">
        <f t="shared" si="45"/>
        <v>1</v>
      </c>
      <c r="U681" s="168">
        <f t="shared" si="43"/>
        <v>2756.5</v>
      </c>
    </row>
    <row r="682" spans="1:21" ht="20.100000000000001" customHeight="1">
      <c r="A682" s="168">
        <v>2082801</v>
      </c>
      <c r="B682" s="164" t="s">
        <v>1502</v>
      </c>
      <c r="C682" s="173">
        <v>174.35</v>
      </c>
      <c r="D682" s="221">
        <v>1</v>
      </c>
      <c r="E682" s="222">
        <v>174.35</v>
      </c>
      <c r="F682" s="168">
        <v>154</v>
      </c>
      <c r="O682" s="203">
        <f t="shared" si="44"/>
        <v>-20.350000000000001</v>
      </c>
      <c r="P682" s="168">
        <v>20.350000000000001</v>
      </c>
      <c r="R682" s="168">
        <f t="shared" si="42"/>
        <v>174.35</v>
      </c>
      <c r="S682" s="203">
        <f t="shared" si="45"/>
        <v>0</v>
      </c>
      <c r="U682" s="168">
        <f t="shared" si="43"/>
        <v>174.35</v>
      </c>
    </row>
    <row r="683" spans="1:21" ht="20.100000000000001" hidden="1" customHeight="1">
      <c r="A683" s="168">
        <v>2082802</v>
      </c>
      <c r="B683" s="164" t="s">
        <v>1503</v>
      </c>
      <c r="C683" s="173">
        <v>0</v>
      </c>
      <c r="D683" s="221">
        <v>2</v>
      </c>
      <c r="E683" s="222">
        <v>0</v>
      </c>
      <c r="O683" s="203">
        <f t="shared" si="44"/>
        <v>0</v>
      </c>
      <c r="R683" s="168">
        <f t="shared" si="42"/>
        <v>0</v>
      </c>
      <c r="S683" s="203">
        <f t="shared" si="45"/>
        <v>0</v>
      </c>
      <c r="U683" s="168">
        <f t="shared" si="43"/>
        <v>0</v>
      </c>
    </row>
    <row r="684" spans="1:21" ht="20.100000000000001" hidden="1" customHeight="1">
      <c r="A684" s="168">
        <v>2082803</v>
      </c>
      <c r="B684" s="164" t="s">
        <v>1504</v>
      </c>
      <c r="C684" s="173">
        <v>0</v>
      </c>
      <c r="D684" s="221">
        <v>2</v>
      </c>
      <c r="E684" s="222">
        <v>0</v>
      </c>
      <c r="O684" s="203">
        <f t="shared" si="44"/>
        <v>0</v>
      </c>
      <c r="R684" s="168">
        <f t="shared" si="42"/>
        <v>0</v>
      </c>
      <c r="S684" s="203">
        <f t="shared" si="45"/>
        <v>0</v>
      </c>
      <c r="U684" s="168">
        <f t="shared" si="43"/>
        <v>0</v>
      </c>
    </row>
    <row r="685" spans="1:21" ht="20.100000000000001" customHeight="1">
      <c r="A685" s="168">
        <v>2082804</v>
      </c>
      <c r="B685" s="164" t="s">
        <v>1973</v>
      </c>
      <c r="C685" s="173">
        <v>17</v>
      </c>
      <c r="D685" s="221">
        <v>0</v>
      </c>
      <c r="E685" s="222">
        <v>17</v>
      </c>
      <c r="O685" s="203">
        <f t="shared" si="44"/>
        <v>-17</v>
      </c>
      <c r="Q685" s="168">
        <v>17</v>
      </c>
      <c r="R685" s="168">
        <f t="shared" si="42"/>
        <v>17</v>
      </c>
      <c r="S685" s="203">
        <f t="shared" si="45"/>
        <v>0</v>
      </c>
      <c r="U685" s="168">
        <f t="shared" si="43"/>
        <v>17</v>
      </c>
    </row>
    <row r="686" spans="1:21" ht="20.100000000000001" hidden="1" customHeight="1">
      <c r="A686" s="168">
        <v>2082805</v>
      </c>
      <c r="B686" s="164" t="s">
        <v>1974</v>
      </c>
      <c r="C686" s="173">
        <v>0</v>
      </c>
      <c r="D686" s="221">
        <v>0</v>
      </c>
      <c r="E686" s="222">
        <v>0</v>
      </c>
      <c r="O686" s="203">
        <f t="shared" si="44"/>
        <v>0</v>
      </c>
      <c r="R686" s="168">
        <f t="shared" si="42"/>
        <v>0</v>
      </c>
      <c r="S686" s="203">
        <f t="shared" si="45"/>
        <v>0</v>
      </c>
      <c r="U686" s="168">
        <f t="shared" si="43"/>
        <v>0</v>
      </c>
    </row>
    <row r="687" spans="1:21" ht="20.100000000000001" customHeight="1">
      <c r="A687" s="168">
        <v>2082850</v>
      </c>
      <c r="B687" s="164" t="s">
        <v>1511</v>
      </c>
      <c r="C687" s="173">
        <v>2564.15</v>
      </c>
      <c r="D687" s="221">
        <v>1</v>
      </c>
      <c r="E687" s="222">
        <v>2564.15</v>
      </c>
      <c r="F687" s="168">
        <v>1764</v>
      </c>
      <c r="O687" s="203">
        <f t="shared" si="44"/>
        <v>-800.15</v>
      </c>
      <c r="P687" s="168">
        <v>800.15</v>
      </c>
      <c r="R687" s="168">
        <f t="shared" si="42"/>
        <v>2564.15</v>
      </c>
      <c r="S687" s="203">
        <f t="shared" si="45"/>
        <v>0</v>
      </c>
      <c r="U687" s="168">
        <f t="shared" si="43"/>
        <v>2564.15</v>
      </c>
    </row>
    <row r="688" spans="1:21" ht="20.100000000000001" hidden="1" customHeight="1">
      <c r="A688" s="168">
        <v>2082899</v>
      </c>
      <c r="B688" s="164" t="s">
        <v>1975</v>
      </c>
      <c r="C688" s="173">
        <v>0</v>
      </c>
      <c r="D688" s="221">
        <v>0</v>
      </c>
      <c r="E688" s="222">
        <v>0</v>
      </c>
      <c r="O688" s="203">
        <f t="shared" si="44"/>
        <v>0</v>
      </c>
      <c r="R688" s="168">
        <f t="shared" si="42"/>
        <v>0</v>
      </c>
      <c r="S688" s="203">
        <f t="shared" si="45"/>
        <v>0</v>
      </c>
      <c r="U688" s="168">
        <f t="shared" si="43"/>
        <v>0</v>
      </c>
    </row>
    <row r="689" spans="1:21" ht="20.100000000000001" hidden="1" customHeight="1">
      <c r="A689" s="168">
        <v>20829</v>
      </c>
      <c r="B689" s="164" t="s">
        <v>1976</v>
      </c>
      <c r="C689" s="173">
        <v>0</v>
      </c>
      <c r="D689" s="221">
        <v>0</v>
      </c>
      <c r="E689" s="222">
        <v>0</v>
      </c>
      <c r="O689" s="203">
        <f t="shared" si="44"/>
        <v>0</v>
      </c>
      <c r="R689" s="168">
        <f t="shared" si="42"/>
        <v>0</v>
      </c>
      <c r="S689" s="203">
        <f t="shared" si="45"/>
        <v>0</v>
      </c>
      <c r="U689" s="168">
        <f t="shared" si="43"/>
        <v>0</v>
      </c>
    </row>
    <row r="690" spans="1:21" ht="20.100000000000001" hidden="1" customHeight="1">
      <c r="A690" s="168">
        <v>20830</v>
      </c>
      <c r="B690" s="164" t="s">
        <v>1977</v>
      </c>
      <c r="C690" s="173">
        <v>0</v>
      </c>
      <c r="D690" s="221">
        <v>0</v>
      </c>
      <c r="E690" s="222">
        <v>0</v>
      </c>
      <c r="O690" s="203">
        <f t="shared" si="44"/>
        <v>0</v>
      </c>
      <c r="R690" s="168">
        <f t="shared" si="42"/>
        <v>0</v>
      </c>
      <c r="S690" s="203">
        <f t="shared" si="45"/>
        <v>0</v>
      </c>
      <c r="U690" s="168">
        <f t="shared" si="43"/>
        <v>0</v>
      </c>
    </row>
    <row r="691" spans="1:21" ht="20.100000000000001" customHeight="1">
      <c r="A691" s="168">
        <v>20899</v>
      </c>
      <c r="B691" s="164" t="s">
        <v>1978</v>
      </c>
      <c r="C691" s="173">
        <v>3384.9009999999998</v>
      </c>
      <c r="D691" s="221">
        <v>0</v>
      </c>
      <c r="E691" s="222">
        <v>3286.26</v>
      </c>
      <c r="F691" s="168">
        <v>28</v>
      </c>
      <c r="G691" s="204">
        <v>7266.9009999999998</v>
      </c>
      <c r="M691" s="168">
        <v>40</v>
      </c>
      <c r="N691" s="168">
        <v>250</v>
      </c>
      <c r="O691" s="203">
        <f t="shared" si="44"/>
        <v>4298.6409999999996</v>
      </c>
      <c r="R691" s="168">
        <f t="shared" si="42"/>
        <v>7584.9009999999998</v>
      </c>
      <c r="S691" s="203">
        <f t="shared" si="45"/>
        <v>4298.6409999999996</v>
      </c>
      <c r="T691" s="168">
        <v>-4200</v>
      </c>
      <c r="U691" s="168">
        <f t="shared" si="43"/>
        <v>3384.9009999999998</v>
      </c>
    </row>
    <row r="692" spans="1:21" ht="20.100000000000001" customHeight="1">
      <c r="A692" s="168">
        <v>2089901</v>
      </c>
      <c r="B692" s="164" t="s">
        <v>566</v>
      </c>
      <c r="C692" s="173">
        <v>3384.9009999999998</v>
      </c>
      <c r="D692" s="221">
        <v>0</v>
      </c>
      <c r="E692" s="222">
        <v>3286.26</v>
      </c>
      <c r="F692" s="168">
        <v>28</v>
      </c>
      <c r="G692" s="204">
        <v>7266.9009999999998</v>
      </c>
      <c r="M692" s="168">
        <v>40</v>
      </c>
      <c r="N692" s="168">
        <v>250</v>
      </c>
      <c r="O692" s="203">
        <f t="shared" si="44"/>
        <v>4298.6409999999996</v>
      </c>
      <c r="R692" s="168">
        <f t="shared" si="42"/>
        <v>7584.9009999999998</v>
      </c>
      <c r="S692" s="203">
        <f t="shared" si="45"/>
        <v>4298.6409999999996</v>
      </c>
      <c r="T692" s="168">
        <v>-4200</v>
      </c>
      <c r="U692" s="168">
        <f t="shared" si="43"/>
        <v>3384.9009999999998</v>
      </c>
    </row>
    <row r="693" spans="1:21" ht="20.100000000000001" hidden="1" customHeight="1">
      <c r="A693" s="168">
        <v>209</v>
      </c>
      <c r="B693" s="164" t="s">
        <v>1979</v>
      </c>
      <c r="C693" s="173">
        <v>0</v>
      </c>
      <c r="D693" s="221">
        <v>0</v>
      </c>
      <c r="E693" s="222">
        <v>0</v>
      </c>
      <c r="O693" s="203">
        <f t="shared" si="44"/>
        <v>0</v>
      </c>
      <c r="R693" s="168">
        <f t="shared" si="42"/>
        <v>0</v>
      </c>
      <c r="S693" s="203">
        <f t="shared" si="45"/>
        <v>0</v>
      </c>
      <c r="U693" s="168">
        <f t="shared" si="43"/>
        <v>0</v>
      </c>
    </row>
    <row r="694" spans="1:21" ht="20.100000000000001" hidden="1" customHeight="1">
      <c r="A694" s="168">
        <v>20901</v>
      </c>
      <c r="B694" s="164" t="s">
        <v>1980</v>
      </c>
      <c r="C694" s="173">
        <v>0</v>
      </c>
      <c r="D694" s="221">
        <v>0</v>
      </c>
      <c r="E694" s="222">
        <v>0</v>
      </c>
      <c r="O694" s="203">
        <f t="shared" si="44"/>
        <v>0</v>
      </c>
      <c r="R694" s="168">
        <f t="shared" si="42"/>
        <v>0</v>
      </c>
      <c r="S694" s="203">
        <f t="shared" si="45"/>
        <v>0</v>
      </c>
      <c r="U694" s="168">
        <f t="shared" si="43"/>
        <v>0</v>
      </c>
    </row>
    <row r="695" spans="1:21" ht="20.100000000000001" hidden="1" customHeight="1">
      <c r="A695" s="168">
        <v>2090101</v>
      </c>
      <c r="B695" s="164" t="s">
        <v>1981</v>
      </c>
      <c r="C695" s="173">
        <v>0</v>
      </c>
      <c r="D695" s="221">
        <v>0</v>
      </c>
      <c r="E695" s="222">
        <v>0</v>
      </c>
      <c r="O695" s="203">
        <f t="shared" si="44"/>
        <v>0</v>
      </c>
      <c r="R695" s="168">
        <f t="shared" si="42"/>
        <v>0</v>
      </c>
      <c r="S695" s="203">
        <f t="shared" si="45"/>
        <v>0</v>
      </c>
      <c r="U695" s="168">
        <f t="shared" si="43"/>
        <v>0</v>
      </c>
    </row>
    <row r="696" spans="1:21" ht="20.100000000000001" hidden="1" customHeight="1">
      <c r="A696" s="168">
        <v>2090102</v>
      </c>
      <c r="B696" s="164" t="s">
        <v>1982</v>
      </c>
      <c r="C696" s="173">
        <v>0</v>
      </c>
      <c r="D696" s="221">
        <v>0</v>
      </c>
      <c r="E696" s="222">
        <v>0</v>
      </c>
      <c r="O696" s="203">
        <f t="shared" si="44"/>
        <v>0</v>
      </c>
      <c r="R696" s="168">
        <f t="shared" si="42"/>
        <v>0</v>
      </c>
      <c r="S696" s="203">
        <f t="shared" si="45"/>
        <v>0</v>
      </c>
      <c r="U696" s="168">
        <f t="shared" si="43"/>
        <v>0</v>
      </c>
    </row>
    <row r="697" spans="1:21" ht="20.100000000000001" hidden="1" customHeight="1">
      <c r="A697" s="168">
        <v>2090103</v>
      </c>
      <c r="B697" s="164" t="s">
        <v>1983</v>
      </c>
      <c r="C697" s="173">
        <v>0</v>
      </c>
      <c r="D697" s="221">
        <v>0</v>
      </c>
      <c r="E697" s="222">
        <v>0</v>
      </c>
      <c r="O697" s="203">
        <f t="shared" si="44"/>
        <v>0</v>
      </c>
      <c r="R697" s="168">
        <f t="shared" si="42"/>
        <v>0</v>
      </c>
      <c r="S697" s="203">
        <f t="shared" si="45"/>
        <v>0</v>
      </c>
      <c r="U697" s="168">
        <f t="shared" si="43"/>
        <v>0</v>
      </c>
    </row>
    <row r="698" spans="1:21" ht="20.100000000000001" hidden="1" customHeight="1">
      <c r="A698" s="168">
        <v>2090199</v>
      </c>
      <c r="B698" s="164" t="s">
        <v>1984</v>
      </c>
      <c r="C698" s="173">
        <v>0</v>
      </c>
      <c r="D698" s="221">
        <v>0</v>
      </c>
      <c r="E698" s="222">
        <v>0</v>
      </c>
      <c r="O698" s="203">
        <f t="shared" si="44"/>
        <v>0</v>
      </c>
      <c r="R698" s="168">
        <f t="shared" si="42"/>
        <v>0</v>
      </c>
      <c r="S698" s="203">
        <f t="shared" si="45"/>
        <v>0</v>
      </c>
      <c r="U698" s="168">
        <f t="shared" si="43"/>
        <v>0</v>
      </c>
    </row>
    <row r="699" spans="1:21" ht="20.100000000000001" hidden="1" customHeight="1">
      <c r="A699" s="168">
        <v>20902</v>
      </c>
      <c r="B699" s="164" t="s">
        <v>1985</v>
      </c>
      <c r="C699" s="173">
        <v>0</v>
      </c>
      <c r="D699" s="221">
        <v>0</v>
      </c>
      <c r="E699" s="222">
        <v>0</v>
      </c>
      <c r="O699" s="203">
        <f t="shared" si="44"/>
        <v>0</v>
      </c>
      <c r="R699" s="168">
        <f t="shared" si="42"/>
        <v>0</v>
      </c>
      <c r="S699" s="203">
        <f t="shared" si="45"/>
        <v>0</v>
      </c>
      <c r="U699" s="168">
        <f t="shared" si="43"/>
        <v>0</v>
      </c>
    </row>
    <row r="700" spans="1:21" ht="20.100000000000001" hidden="1" customHeight="1">
      <c r="A700" s="168">
        <v>2090201</v>
      </c>
      <c r="B700" s="164" t="s">
        <v>1986</v>
      </c>
      <c r="C700" s="173">
        <v>0</v>
      </c>
      <c r="D700" s="221">
        <v>0</v>
      </c>
      <c r="E700" s="222">
        <v>0</v>
      </c>
      <c r="O700" s="203">
        <f t="shared" si="44"/>
        <v>0</v>
      </c>
      <c r="R700" s="168">
        <f t="shared" si="42"/>
        <v>0</v>
      </c>
      <c r="S700" s="203">
        <f t="shared" si="45"/>
        <v>0</v>
      </c>
      <c r="U700" s="168">
        <f t="shared" si="43"/>
        <v>0</v>
      </c>
    </row>
    <row r="701" spans="1:21" ht="20.100000000000001" hidden="1" customHeight="1">
      <c r="A701" s="168">
        <v>2090202</v>
      </c>
      <c r="B701" s="164" t="s">
        <v>1987</v>
      </c>
      <c r="C701" s="173">
        <v>0</v>
      </c>
      <c r="D701" s="221">
        <v>0</v>
      </c>
      <c r="E701" s="222">
        <v>0</v>
      </c>
      <c r="O701" s="203">
        <f t="shared" si="44"/>
        <v>0</v>
      </c>
      <c r="R701" s="168">
        <f t="shared" si="42"/>
        <v>0</v>
      </c>
      <c r="S701" s="203">
        <f t="shared" si="45"/>
        <v>0</v>
      </c>
      <c r="U701" s="168">
        <f t="shared" si="43"/>
        <v>0</v>
      </c>
    </row>
    <row r="702" spans="1:21" ht="20.100000000000001" hidden="1" customHeight="1">
      <c r="A702" s="168">
        <v>2090203</v>
      </c>
      <c r="B702" s="164" t="s">
        <v>1983</v>
      </c>
      <c r="C702" s="173">
        <v>0</v>
      </c>
      <c r="D702" s="221">
        <v>0</v>
      </c>
      <c r="E702" s="222">
        <v>0</v>
      </c>
      <c r="O702" s="203">
        <f t="shared" si="44"/>
        <v>0</v>
      </c>
      <c r="R702" s="168">
        <f t="shared" si="42"/>
        <v>0</v>
      </c>
      <c r="S702" s="203">
        <f t="shared" si="45"/>
        <v>0</v>
      </c>
      <c r="U702" s="168">
        <f t="shared" si="43"/>
        <v>0</v>
      </c>
    </row>
    <row r="703" spans="1:21" ht="20.100000000000001" hidden="1" customHeight="1">
      <c r="A703" s="168">
        <v>2090204</v>
      </c>
      <c r="B703" s="164" t="s">
        <v>1988</v>
      </c>
      <c r="C703" s="173">
        <v>0</v>
      </c>
      <c r="D703" s="221">
        <v>0</v>
      </c>
      <c r="E703" s="222">
        <v>0</v>
      </c>
      <c r="O703" s="203">
        <f t="shared" si="44"/>
        <v>0</v>
      </c>
      <c r="R703" s="168">
        <f t="shared" si="42"/>
        <v>0</v>
      </c>
      <c r="S703" s="203">
        <f t="shared" si="45"/>
        <v>0</v>
      </c>
      <c r="U703" s="168">
        <f t="shared" si="43"/>
        <v>0</v>
      </c>
    </row>
    <row r="704" spans="1:21" ht="20.100000000000001" hidden="1" customHeight="1">
      <c r="A704" s="168">
        <v>2090205</v>
      </c>
      <c r="B704" s="164" t="s">
        <v>1989</v>
      </c>
      <c r="C704" s="173">
        <v>0</v>
      </c>
      <c r="D704" s="221">
        <v>0</v>
      </c>
      <c r="E704" s="222">
        <v>0</v>
      </c>
      <c r="O704" s="203">
        <f t="shared" si="44"/>
        <v>0</v>
      </c>
      <c r="R704" s="168">
        <f t="shared" si="42"/>
        <v>0</v>
      </c>
      <c r="S704" s="203">
        <f t="shared" si="45"/>
        <v>0</v>
      </c>
      <c r="U704" s="168">
        <f t="shared" si="43"/>
        <v>0</v>
      </c>
    </row>
    <row r="705" spans="1:21" ht="20.100000000000001" hidden="1" customHeight="1">
      <c r="A705" s="168">
        <v>2090206</v>
      </c>
      <c r="B705" s="164" t="s">
        <v>1990</v>
      </c>
      <c r="C705" s="173">
        <v>0</v>
      </c>
      <c r="D705" s="221">
        <v>0</v>
      </c>
      <c r="E705" s="222">
        <v>0</v>
      </c>
      <c r="O705" s="203">
        <f t="shared" si="44"/>
        <v>0</v>
      </c>
      <c r="R705" s="168">
        <f t="shared" si="42"/>
        <v>0</v>
      </c>
      <c r="S705" s="203">
        <f t="shared" si="45"/>
        <v>0</v>
      </c>
      <c r="U705" s="168">
        <f t="shared" si="43"/>
        <v>0</v>
      </c>
    </row>
    <row r="706" spans="1:21" ht="20.100000000000001" hidden="1" customHeight="1">
      <c r="A706" s="168">
        <v>2090210</v>
      </c>
      <c r="B706" s="164" t="s">
        <v>1991</v>
      </c>
      <c r="C706" s="173">
        <v>0</v>
      </c>
      <c r="D706" s="221">
        <v>0</v>
      </c>
      <c r="E706" s="222">
        <v>0</v>
      </c>
      <c r="O706" s="203">
        <f t="shared" si="44"/>
        <v>0</v>
      </c>
      <c r="R706" s="168">
        <f t="shared" si="42"/>
        <v>0</v>
      </c>
      <c r="S706" s="203">
        <f t="shared" si="45"/>
        <v>0</v>
      </c>
      <c r="U706" s="168">
        <f t="shared" si="43"/>
        <v>0</v>
      </c>
    </row>
    <row r="707" spans="1:21" ht="20.100000000000001" hidden="1" customHeight="1">
      <c r="A707" s="168">
        <v>2090299</v>
      </c>
      <c r="B707" s="164" t="s">
        <v>1992</v>
      </c>
      <c r="C707" s="173">
        <v>0</v>
      </c>
      <c r="D707" s="221">
        <v>0</v>
      </c>
      <c r="E707" s="222">
        <v>0</v>
      </c>
      <c r="O707" s="203">
        <f t="shared" si="44"/>
        <v>0</v>
      </c>
      <c r="R707" s="168">
        <f t="shared" si="42"/>
        <v>0</v>
      </c>
      <c r="S707" s="203">
        <f t="shared" si="45"/>
        <v>0</v>
      </c>
      <c r="U707" s="168">
        <f t="shared" si="43"/>
        <v>0</v>
      </c>
    </row>
    <row r="708" spans="1:21" ht="20.100000000000001" hidden="1" customHeight="1">
      <c r="A708" s="168">
        <v>20903</v>
      </c>
      <c r="B708" s="164" t="s">
        <v>1993</v>
      </c>
      <c r="C708" s="173">
        <v>0</v>
      </c>
      <c r="D708" s="221">
        <v>0</v>
      </c>
      <c r="E708" s="222">
        <v>0</v>
      </c>
      <c r="O708" s="203">
        <f t="shared" si="44"/>
        <v>0</v>
      </c>
      <c r="R708" s="168">
        <f t="shared" si="42"/>
        <v>0</v>
      </c>
      <c r="S708" s="203">
        <f t="shared" si="45"/>
        <v>0</v>
      </c>
      <c r="U708" s="168">
        <f t="shared" si="43"/>
        <v>0</v>
      </c>
    </row>
    <row r="709" spans="1:21" ht="20.100000000000001" hidden="1" customHeight="1">
      <c r="A709" s="168">
        <v>2090301</v>
      </c>
      <c r="B709" s="164" t="s">
        <v>1994</v>
      </c>
      <c r="C709" s="173">
        <v>0</v>
      </c>
      <c r="D709" s="221">
        <v>0</v>
      </c>
      <c r="E709" s="222">
        <v>0</v>
      </c>
      <c r="O709" s="203">
        <f t="shared" si="44"/>
        <v>0</v>
      </c>
      <c r="R709" s="168">
        <f t="shared" si="42"/>
        <v>0</v>
      </c>
      <c r="S709" s="203">
        <f t="shared" si="45"/>
        <v>0</v>
      </c>
      <c r="U709" s="168">
        <f t="shared" si="43"/>
        <v>0</v>
      </c>
    </row>
    <row r="710" spans="1:21" ht="20.100000000000001" hidden="1" customHeight="1">
      <c r="A710" s="168">
        <v>2090302</v>
      </c>
      <c r="B710" s="164" t="s">
        <v>1995</v>
      </c>
      <c r="C710" s="173">
        <v>0</v>
      </c>
      <c r="D710" s="221">
        <v>0</v>
      </c>
      <c r="E710" s="222">
        <v>0</v>
      </c>
      <c r="O710" s="203">
        <f t="shared" si="44"/>
        <v>0</v>
      </c>
      <c r="R710" s="168">
        <f t="shared" ref="R710:R773" si="46">F710+G710+H710+I710+J710+K710+L710+M710+N710+P710+Q710</f>
        <v>0</v>
      </c>
      <c r="S710" s="203">
        <f t="shared" si="45"/>
        <v>0</v>
      </c>
      <c r="U710" s="168">
        <f t="shared" ref="U710:U773" si="47">R710+T710</f>
        <v>0</v>
      </c>
    </row>
    <row r="711" spans="1:21" ht="20.100000000000001" hidden="1" customHeight="1">
      <c r="A711" s="168">
        <v>2090399</v>
      </c>
      <c r="B711" s="164" t="s">
        <v>1996</v>
      </c>
      <c r="C711" s="173">
        <v>0</v>
      </c>
      <c r="D711" s="221">
        <v>0</v>
      </c>
      <c r="E711" s="222">
        <v>0</v>
      </c>
      <c r="O711" s="203">
        <f t="shared" ref="O711:O774" si="48">F711+G711+H711+I711+J711+K711+L711+M711+N711-E711</f>
        <v>0</v>
      </c>
      <c r="R711" s="168">
        <f t="shared" si="46"/>
        <v>0</v>
      </c>
      <c r="S711" s="203">
        <f t="shared" ref="S711:S774" si="49">R711-E711</f>
        <v>0</v>
      </c>
      <c r="U711" s="168">
        <f t="shared" si="47"/>
        <v>0</v>
      </c>
    </row>
    <row r="712" spans="1:21" ht="20.100000000000001" hidden="1" customHeight="1">
      <c r="A712" s="168">
        <v>20904</v>
      </c>
      <c r="B712" s="164" t="s">
        <v>1997</v>
      </c>
      <c r="C712" s="173">
        <v>0</v>
      </c>
      <c r="D712" s="221">
        <v>0</v>
      </c>
      <c r="E712" s="222">
        <v>0</v>
      </c>
      <c r="O712" s="203">
        <f t="shared" si="48"/>
        <v>0</v>
      </c>
      <c r="R712" s="168">
        <f t="shared" si="46"/>
        <v>0</v>
      </c>
      <c r="S712" s="203">
        <f t="shared" si="49"/>
        <v>0</v>
      </c>
      <c r="U712" s="168">
        <f t="shared" si="47"/>
        <v>0</v>
      </c>
    </row>
    <row r="713" spans="1:21" ht="20.100000000000001" hidden="1" customHeight="1">
      <c r="A713" s="168">
        <v>2090401</v>
      </c>
      <c r="B713" s="164" t="s">
        <v>1998</v>
      </c>
      <c r="C713" s="173">
        <v>0</v>
      </c>
      <c r="D713" s="221">
        <v>0</v>
      </c>
      <c r="E713" s="222">
        <v>0</v>
      </c>
      <c r="O713" s="203">
        <f t="shared" si="48"/>
        <v>0</v>
      </c>
      <c r="R713" s="168">
        <f t="shared" si="46"/>
        <v>0</v>
      </c>
      <c r="S713" s="203">
        <f t="shared" si="49"/>
        <v>0</v>
      </c>
      <c r="U713" s="168">
        <f t="shared" si="47"/>
        <v>0</v>
      </c>
    </row>
    <row r="714" spans="1:21" ht="20.100000000000001" hidden="1" customHeight="1">
      <c r="A714" s="168">
        <v>2090402</v>
      </c>
      <c r="B714" s="164" t="s">
        <v>1999</v>
      </c>
      <c r="C714" s="173">
        <v>0</v>
      </c>
      <c r="D714" s="221">
        <v>0</v>
      </c>
      <c r="E714" s="222">
        <v>0</v>
      </c>
      <c r="O714" s="203">
        <f t="shared" si="48"/>
        <v>0</v>
      </c>
      <c r="R714" s="168">
        <f t="shared" si="46"/>
        <v>0</v>
      </c>
      <c r="S714" s="203">
        <f t="shared" si="49"/>
        <v>0</v>
      </c>
      <c r="U714" s="168">
        <f t="shared" si="47"/>
        <v>0</v>
      </c>
    </row>
    <row r="715" spans="1:21" ht="20.100000000000001" hidden="1" customHeight="1">
      <c r="A715" s="168">
        <v>2090403</v>
      </c>
      <c r="B715" s="164" t="s">
        <v>2000</v>
      </c>
      <c r="C715" s="173">
        <v>0</v>
      </c>
      <c r="D715" s="221">
        <v>0</v>
      </c>
      <c r="E715" s="222">
        <v>0</v>
      </c>
      <c r="O715" s="203">
        <f t="shared" si="48"/>
        <v>0</v>
      </c>
      <c r="R715" s="168">
        <f t="shared" si="46"/>
        <v>0</v>
      </c>
      <c r="S715" s="203">
        <f t="shared" si="49"/>
        <v>0</v>
      </c>
      <c r="U715" s="168">
        <f t="shared" si="47"/>
        <v>0</v>
      </c>
    </row>
    <row r="716" spans="1:21" ht="20.100000000000001" hidden="1" customHeight="1">
      <c r="A716" s="168">
        <v>2090499</v>
      </c>
      <c r="B716" s="164" t="s">
        <v>2001</v>
      </c>
      <c r="C716" s="173">
        <v>0</v>
      </c>
      <c r="D716" s="221">
        <v>0</v>
      </c>
      <c r="E716" s="222">
        <v>0</v>
      </c>
      <c r="O716" s="203">
        <f t="shared" si="48"/>
        <v>0</v>
      </c>
      <c r="R716" s="168">
        <f t="shared" si="46"/>
        <v>0</v>
      </c>
      <c r="S716" s="203">
        <f t="shared" si="49"/>
        <v>0</v>
      </c>
      <c r="U716" s="168">
        <f t="shared" si="47"/>
        <v>0</v>
      </c>
    </row>
    <row r="717" spans="1:21" ht="20.100000000000001" hidden="1" customHeight="1">
      <c r="A717" s="168">
        <v>20905</v>
      </c>
      <c r="B717" s="164" t="s">
        <v>2002</v>
      </c>
      <c r="C717" s="173">
        <v>0</v>
      </c>
      <c r="D717" s="221">
        <v>0</v>
      </c>
      <c r="E717" s="222">
        <v>0</v>
      </c>
      <c r="O717" s="203">
        <f t="shared" si="48"/>
        <v>0</v>
      </c>
      <c r="R717" s="168">
        <f t="shared" si="46"/>
        <v>0</v>
      </c>
      <c r="S717" s="203">
        <f t="shared" si="49"/>
        <v>0</v>
      </c>
      <c r="U717" s="168">
        <f t="shared" si="47"/>
        <v>0</v>
      </c>
    </row>
    <row r="718" spans="1:21" ht="20.100000000000001" hidden="1" customHeight="1">
      <c r="A718" s="168">
        <v>2090501</v>
      </c>
      <c r="B718" s="164" t="s">
        <v>2003</v>
      </c>
      <c r="C718" s="173">
        <v>0</v>
      </c>
      <c r="D718" s="221">
        <v>0</v>
      </c>
      <c r="E718" s="222">
        <v>0</v>
      </c>
      <c r="O718" s="203">
        <f t="shared" si="48"/>
        <v>0</v>
      </c>
      <c r="R718" s="168">
        <f t="shared" si="46"/>
        <v>0</v>
      </c>
      <c r="S718" s="203">
        <f t="shared" si="49"/>
        <v>0</v>
      </c>
      <c r="U718" s="168">
        <f t="shared" si="47"/>
        <v>0</v>
      </c>
    </row>
    <row r="719" spans="1:21" ht="20.100000000000001" hidden="1" customHeight="1">
      <c r="A719" s="168">
        <v>2090502</v>
      </c>
      <c r="B719" s="164" t="s">
        <v>2004</v>
      </c>
      <c r="C719" s="173">
        <v>0</v>
      </c>
      <c r="D719" s="221">
        <v>0</v>
      </c>
      <c r="E719" s="222">
        <v>0</v>
      </c>
      <c r="O719" s="203">
        <f t="shared" si="48"/>
        <v>0</v>
      </c>
      <c r="R719" s="168">
        <f t="shared" si="46"/>
        <v>0</v>
      </c>
      <c r="S719" s="203">
        <f t="shared" si="49"/>
        <v>0</v>
      </c>
      <c r="U719" s="168">
        <f t="shared" si="47"/>
        <v>0</v>
      </c>
    </row>
    <row r="720" spans="1:21" ht="20.100000000000001" hidden="1" customHeight="1">
      <c r="A720" s="168">
        <v>2090599</v>
      </c>
      <c r="B720" s="164" t="s">
        <v>2005</v>
      </c>
      <c r="C720" s="173">
        <v>0</v>
      </c>
      <c r="D720" s="221">
        <v>0</v>
      </c>
      <c r="E720" s="222">
        <v>0</v>
      </c>
      <c r="O720" s="203">
        <f t="shared" si="48"/>
        <v>0</v>
      </c>
      <c r="R720" s="168">
        <f t="shared" si="46"/>
        <v>0</v>
      </c>
      <c r="S720" s="203">
        <f t="shared" si="49"/>
        <v>0</v>
      </c>
      <c r="U720" s="168">
        <f t="shared" si="47"/>
        <v>0</v>
      </c>
    </row>
    <row r="721" spans="1:21" ht="20.100000000000001" hidden="1" customHeight="1">
      <c r="A721" s="168">
        <v>20910</v>
      </c>
      <c r="B721" s="164" t="s">
        <v>2006</v>
      </c>
      <c r="C721" s="173">
        <v>0</v>
      </c>
      <c r="D721" s="221">
        <v>0</v>
      </c>
      <c r="E721" s="222">
        <v>0</v>
      </c>
      <c r="O721" s="203">
        <f t="shared" si="48"/>
        <v>0</v>
      </c>
      <c r="R721" s="168">
        <f t="shared" si="46"/>
        <v>0</v>
      </c>
      <c r="S721" s="203">
        <f t="shared" si="49"/>
        <v>0</v>
      </c>
      <c r="U721" s="168">
        <f t="shared" si="47"/>
        <v>0</v>
      </c>
    </row>
    <row r="722" spans="1:21" ht="20.100000000000001" hidden="1" customHeight="1">
      <c r="A722" s="168">
        <v>2091001</v>
      </c>
      <c r="B722" s="164" t="s">
        <v>2007</v>
      </c>
      <c r="C722" s="173">
        <v>0</v>
      </c>
      <c r="D722" s="221">
        <v>0</v>
      </c>
      <c r="E722" s="222">
        <v>0</v>
      </c>
      <c r="O722" s="203">
        <f t="shared" si="48"/>
        <v>0</v>
      </c>
      <c r="R722" s="168">
        <f t="shared" si="46"/>
        <v>0</v>
      </c>
      <c r="S722" s="203">
        <f t="shared" si="49"/>
        <v>0</v>
      </c>
      <c r="U722" s="168">
        <f t="shared" si="47"/>
        <v>0</v>
      </c>
    </row>
    <row r="723" spans="1:21" ht="20.100000000000001" hidden="1" customHeight="1">
      <c r="A723" s="168">
        <v>2091002</v>
      </c>
      <c r="B723" s="164" t="s">
        <v>2008</v>
      </c>
      <c r="C723" s="173">
        <v>0</v>
      </c>
      <c r="D723" s="221">
        <v>0</v>
      </c>
      <c r="E723" s="222">
        <v>0</v>
      </c>
      <c r="O723" s="203">
        <f t="shared" si="48"/>
        <v>0</v>
      </c>
      <c r="R723" s="168">
        <f t="shared" si="46"/>
        <v>0</v>
      </c>
      <c r="S723" s="203">
        <f t="shared" si="49"/>
        <v>0</v>
      </c>
      <c r="U723" s="168">
        <f t="shared" si="47"/>
        <v>0</v>
      </c>
    </row>
    <row r="724" spans="1:21" ht="20.100000000000001" hidden="1" customHeight="1">
      <c r="A724" s="168">
        <v>2091003</v>
      </c>
      <c r="B724" s="164" t="s">
        <v>2009</v>
      </c>
      <c r="C724" s="173">
        <v>0</v>
      </c>
      <c r="D724" s="221">
        <v>0</v>
      </c>
      <c r="E724" s="222">
        <v>0</v>
      </c>
      <c r="O724" s="203">
        <f t="shared" si="48"/>
        <v>0</v>
      </c>
      <c r="R724" s="168">
        <f t="shared" si="46"/>
        <v>0</v>
      </c>
      <c r="S724" s="203">
        <f t="shared" si="49"/>
        <v>0</v>
      </c>
      <c r="U724" s="168">
        <f t="shared" si="47"/>
        <v>0</v>
      </c>
    </row>
    <row r="725" spans="1:21" ht="20.100000000000001" hidden="1" customHeight="1">
      <c r="A725" s="168">
        <v>2091099</v>
      </c>
      <c r="B725" s="164" t="s">
        <v>2010</v>
      </c>
      <c r="C725" s="173">
        <v>0</v>
      </c>
      <c r="D725" s="221">
        <v>0</v>
      </c>
      <c r="E725" s="222">
        <v>0</v>
      </c>
      <c r="O725" s="203">
        <f t="shared" si="48"/>
        <v>0</v>
      </c>
      <c r="R725" s="168">
        <f t="shared" si="46"/>
        <v>0</v>
      </c>
      <c r="S725" s="203">
        <f t="shared" si="49"/>
        <v>0</v>
      </c>
      <c r="U725" s="168">
        <f t="shared" si="47"/>
        <v>0</v>
      </c>
    </row>
    <row r="726" spans="1:21" ht="20.100000000000001" hidden="1" customHeight="1">
      <c r="A726" s="168">
        <v>20911</v>
      </c>
      <c r="B726" s="164" t="s">
        <v>2011</v>
      </c>
      <c r="C726" s="173">
        <v>0</v>
      </c>
      <c r="D726" s="221">
        <v>0</v>
      </c>
      <c r="E726" s="222">
        <v>0</v>
      </c>
      <c r="O726" s="203">
        <f t="shared" si="48"/>
        <v>0</v>
      </c>
      <c r="R726" s="168">
        <f t="shared" si="46"/>
        <v>0</v>
      </c>
      <c r="S726" s="203">
        <f t="shared" si="49"/>
        <v>0</v>
      </c>
      <c r="U726" s="168">
        <f t="shared" si="47"/>
        <v>0</v>
      </c>
    </row>
    <row r="727" spans="1:21" ht="20.100000000000001" hidden="1" customHeight="1">
      <c r="A727" s="168">
        <v>2091101</v>
      </c>
      <c r="B727" s="164" t="s">
        <v>2012</v>
      </c>
      <c r="C727" s="173">
        <v>0</v>
      </c>
      <c r="D727" s="221">
        <v>0</v>
      </c>
      <c r="E727" s="222">
        <v>0</v>
      </c>
      <c r="O727" s="203">
        <f t="shared" si="48"/>
        <v>0</v>
      </c>
      <c r="R727" s="168">
        <f t="shared" si="46"/>
        <v>0</v>
      </c>
      <c r="S727" s="203">
        <f t="shared" si="49"/>
        <v>0</v>
      </c>
      <c r="U727" s="168">
        <f t="shared" si="47"/>
        <v>0</v>
      </c>
    </row>
    <row r="728" spans="1:21" ht="20.100000000000001" hidden="1" customHeight="1">
      <c r="A728" s="168">
        <v>2091199</v>
      </c>
      <c r="B728" s="164" t="s">
        <v>2013</v>
      </c>
      <c r="C728" s="173">
        <v>0</v>
      </c>
      <c r="D728" s="221">
        <v>0</v>
      </c>
      <c r="E728" s="222">
        <v>0</v>
      </c>
      <c r="O728" s="203">
        <f t="shared" si="48"/>
        <v>0</v>
      </c>
      <c r="R728" s="168">
        <f t="shared" si="46"/>
        <v>0</v>
      </c>
      <c r="S728" s="203">
        <f t="shared" si="49"/>
        <v>0</v>
      </c>
      <c r="U728" s="168">
        <f t="shared" si="47"/>
        <v>0</v>
      </c>
    </row>
    <row r="729" spans="1:21" ht="20.100000000000001" hidden="1" customHeight="1">
      <c r="A729" s="168">
        <v>20912</v>
      </c>
      <c r="B729" s="164" t="s">
        <v>2014</v>
      </c>
      <c r="C729" s="173">
        <v>0</v>
      </c>
      <c r="D729" s="221">
        <v>0</v>
      </c>
      <c r="E729" s="222">
        <v>0</v>
      </c>
      <c r="O729" s="203">
        <f t="shared" si="48"/>
        <v>0</v>
      </c>
      <c r="R729" s="168">
        <f t="shared" si="46"/>
        <v>0</v>
      </c>
      <c r="S729" s="203">
        <f t="shared" si="49"/>
        <v>0</v>
      </c>
      <c r="U729" s="168">
        <f t="shared" si="47"/>
        <v>0</v>
      </c>
    </row>
    <row r="730" spans="1:21" ht="20.100000000000001" hidden="1" customHeight="1">
      <c r="A730" s="168">
        <v>2091201</v>
      </c>
      <c r="B730" s="164" t="s">
        <v>2015</v>
      </c>
      <c r="C730" s="173">
        <v>0</v>
      </c>
      <c r="D730" s="221">
        <v>0</v>
      </c>
      <c r="E730" s="222">
        <v>0</v>
      </c>
      <c r="O730" s="203">
        <f t="shared" si="48"/>
        <v>0</v>
      </c>
      <c r="R730" s="168">
        <f t="shared" si="46"/>
        <v>0</v>
      </c>
      <c r="S730" s="203">
        <f t="shared" si="49"/>
        <v>0</v>
      </c>
      <c r="U730" s="168">
        <f t="shared" si="47"/>
        <v>0</v>
      </c>
    </row>
    <row r="731" spans="1:21" ht="20.100000000000001" hidden="1" customHeight="1">
      <c r="A731" s="168">
        <v>2091299</v>
      </c>
      <c r="B731" s="164" t="s">
        <v>2016</v>
      </c>
      <c r="C731" s="173">
        <v>0</v>
      </c>
      <c r="D731" s="221">
        <v>0</v>
      </c>
      <c r="E731" s="222">
        <v>0</v>
      </c>
      <c r="O731" s="203">
        <f t="shared" si="48"/>
        <v>0</v>
      </c>
      <c r="R731" s="168">
        <f t="shared" si="46"/>
        <v>0</v>
      </c>
      <c r="S731" s="203">
        <f t="shared" si="49"/>
        <v>0</v>
      </c>
      <c r="U731" s="168">
        <f t="shared" si="47"/>
        <v>0</v>
      </c>
    </row>
    <row r="732" spans="1:21" ht="20.100000000000001" hidden="1" customHeight="1">
      <c r="A732" s="168">
        <v>20999</v>
      </c>
      <c r="B732" s="164" t="s">
        <v>2017</v>
      </c>
      <c r="C732" s="173">
        <v>0</v>
      </c>
      <c r="D732" s="221">
        <v>0</v>
      </c>
      <c r="E732" s="222">
        <v>0</v>
      </c>
      <c r="O732" s="203">
        <f t="shared" si="48"/>
        <v>0</v>
      </c>
      <c r="R732" s="168">
        <f t="shared" si="46"/>
        <v>0</v>
      </c>
      <c r="S732" s="203">
        <f t="shared" si="49"/>
        <v>0</v>
      </c>
      <c r="U732" s="168">
        <f t="shared" si="47"/>
        <v>0</v>
      </c>
    </row>
    <row r="733" spans="1:21" ht="20.100000000000001" customHeight="1">
      <c r="A733" s="168">
        <v>210</v>
      </c>
      <c r="B733" s="164" t="s">
        <v>2018</v>
      </c>
      <c r="C733" s="173">
        <v>133725.82999999999</v>
      </c>
      <c r="D733" s="221">
        <v>0</v>
      </c>
      <c r="E733" s="222">
        <v>132949.43</v>
      </c>
      <c r="F733" s="168">
        <v>43080</v>
      </c>
      <c r="G733" s="204">
        <v>1204.1600000000001</v>
      </c>
      <c r="J733" s="168">
        <v>423.85</v>
      </c>
      <c r="M733" s="168">
        <v>2641</v>
      </c>
      <c r="N733" s="168">
        <v>82516</v>
      </c>
      <c r="O733" s="203">
        <f t="shared" si="48"/>
        <v>-3084.4199999999801</v>
      </c>
      <c r="P733" s="168">
        <v>7837.2</v>
      </c>
      <c r="Q733" s="168">
        <v>4123.6199999999799</v>
      </c>
      <c r="R733" s="168">
        <f t="shared" si="46"/>
        <v>141825.82999999999</v>
      </c>
      <c r="S733" s="203">
        <f t="shared" si="49"/>
        <v>8876.3999999999905</v>
      </c>
      <c r="T733" s="168">
        <v>-8100</v>
      </c>
      <c r="U733" s="168">
        <f t="shared" si="47"/>
        <v>133725.82999999999</v>
      </c>
    </row>
    <row r="734" spans="1:21" ht="20.100000000000001" customHeight="1">
      <c r="A734" s="168">
        <v>21001</v>
      </c>
      <c r="B734" s="164" t="s">
        <v>2019</v>
      </c>
      <c r="C734" s="173">
        <v>2748.45</v>
      </c>
      <c r="D734" s="221">
        <v>0</v>
      </c>
      <c r="E734" s="222">
        <v>2748.45</v>
      </c>
      <c r="F734" s="168">
        <v>2011</v>
      </c>
      <c r="G734" s="204">
        <v>429</v>
      </c>
      <c r="O734" s="203">
        <f t="shared" si="48"/>
        <v>-308.45</v>
      </c>
      <c r="P734" s="168">
        <v>70.28</v>
      </c>
      <c r="Q734" s="168">
        <v>238.17</v>
      </c>
      <c r="R734" s="168">
        <f t="shared" si="46"/>
        <v>2748.45</v>
      </c>
      <c r="S734" s="203">
        <f t="shared" si="49"/>
        <v>0</v>
      </c>
      <c r="U734" s="168">
        <f t="shared" si="47"/>
        <v>2748.45</v>
      </c>
    </row>
    <row r="735" spans="1:21" ht="20.100000000000001" customHeight="1">
      <c r="A735" s="168">
        <v>2100101</v>
      </c>
      <c r="B735" s="164" t="s">
        <v>1502</v>
      </c>
      <c r="C735" s="173">
        <v>1743.28</v>
      </c>
      <c r="D735" s="221">
        <v>1</v>
      </c>
      <c r="E735" s="222">
        <v>1743.28</v>
      </c>
      <c r="F735" s="168">
        <v>1673</v>
      </c>
      <c r="O735" s="203">
        <f t="shared" si="48"/>
        <v>-70.28</v>
      </c>
      <c r="P735" s="168">
        <v>70.28</v>
      </c>
      <c r="R735" s="168">
        <f t="shared" si="46"/>
        <v>1743.28</v>
      </c>
      <c r="S735" s="203">
        <f t="shared" si="49"/>
        <v>0</v>
      </c>
      <c r="U735" s="168">
        <f t="shared" si="47"/>
        <v>1743.28</v>
      </c>
    </row>
    <row r="736" spans="1:21" ht="20.100000000000001" hidden="1" customHeight="1">
      <c r="A736" s="168">
        <v>2100102</v>
      </c>
      <c r="B736" s="164" t="s">
        <v>1503</v>
      </c>
      <c r="C736" s="173">
        <v>0</v>
      </c>
      <c r="D736" s="221">
        <v>2</v>
      </c>
      <c r="E736" s="222">
        <v>0</v>
      </c>
      <c r="O736" s="203">
        <f t="shared" si="48"/>
        <v>0</v>
      </c>
      <c r="R736" s="168">
        <f t="shared" si="46"/>
        <v>0</v>
      </c>
      <c r="S736" s="203">
        <f t="shared" si="49"/>
        <v>0</v>
      </c>
      <c r="U736" s="168">
        <f t="shared" si="47"/>
        <v>0</v>
      </c>
    </row>
    <row r="737" spans="1:21" ht="20.100000000000001" hidden="1" customHeight="1">
      <c r="A737" s="168">
        <v>2100103</v>
      </c>
      <c r="B737" s="164" t="s">
        <v>1504</v>
      </c>
      <c r="C737" s="173">
        <v>0</v>
      </c>
      <c r="D737" s="221">
        <v>2</v>
      </c>
      <c r="E737" s="222">
        <v>0</v>
      </c>
      <c r="O737" s="203">
        <f t="shared" si="48"/>
        <v>0</v>
      </c>
      <c r="R737" s="168">
        <f t="shared" si="46"/>
        <v>0</v>
      </c>
      <c r="S737" s="203">
        <f t="shared" si="49"/>
        <v>0</v>
      </c>
      <c r="U737" s="168">
        <f t="shared" si="47"/>
        <v>0</v>
      </c>
    </row>
    <row r="738" spans="1:21" ht="20.100000000000001" customHeight="1">
      <c r="A738" s="168">
        <v>2100199</v>
      </c>
      <c r="B738" s="164" t="s">
        <v>2020</v>
      </c>
      <c r="C738" s="173">
        <v>1005.17</v>
      </c>
      <c r="D738" s="221">
        <v>0</v>
      </c>
      <c r="E738" s="222">
        <v>1005.17</v>
      </c>
      <c r="F738" s="168">
        <v>338</v>
      </c>
      <c r="G738" s="204">
        <v>429</v>
      </c>
      <c r="O738" s="203">
        <f t="shared" si="48"/>
        <v>-238.17</v>
      </c>
      <c r="Q738" s="168">
        <v>238.17</v>
      </c>
      <c r="R738" s="168">
        <f t="shared" si="46"/>
        <v>1005.17</v>
      </c>
      <c r="S738" s="203">
        <f t="shared" si="49"/>
        <v>0</v>
      </c>
      <c r="U738" s="168">
        <f t="shared" si="47"/>
        <v>1005.17</v>
      </c>
    </row>
    <row r="739" spans="1:21" ht="20.100000000000001" customHeight="1">
      <c r="A739" s="168">
        <v>21002</v>
      </c>
      <c r="B739" s="164" t="s">
        <v>2021</v>
      </c>
      <c r="C739" s="173">
        <v>1411.33</v>
      </c>
      <c r="D739" s="221">
        <v>0</v>
      </c>
      <c r="E739" s="222">
        <v>1411.33</v>
      </c>
      <c r="F739" s="168">
        <v>356</v>
      </c>
      <c r="N739" s="168">
        <v>300</v>
      </c>
      <c r="O739" s="203">
        <f t="shared" si="48"/>
        <v>-755.33</v>
      </c>
      <c r="Q739" s="168">
        <v>755.33</v>
      </c>
      <c r="R739" s="168">
        <f t="shared" si="46"/>
        <v>1411.33</v>
      </c>
      <c r="S739" s="203">
        <f t="shared" si="49"/>
        <v>0</v>
      </c>
      <c r="U739" s="168">
        <f t="shared" si="47"/>
        <v>1411.33</v>
      </c>
    </row>
    <row r="740" spans="1:21" ht="20.100000000000001" customHeight="1">
      <c r="A740" s="168">
        <v>2100201</v>
      </c>
      <c r="B740" s="164" t="s">
        <v>2022</v>
      </c>
      <c r="C740" s="173">
        <v>753.16</v>
      </c>
      <c r="D740" s="221">
        <v>0</v>
      </c>
      <c r="E740" s="222">
        <v>753.16</v>
      </c>
      <c r="F740" s="168">
        <v>5</v>
      </c>
      <c r="N740" s="168">
        <v>300</v>
      </c>
      <c r="O740" s="203">
        <f t="shared" si="48"/>
        <v>-448.16</v>
      </c>
      <c r="Q740" s="168">
        <v>448.16</v>
      </c>
      <c r="R740" s="168">
        <f t="shared" si="46"/>
        <v>753.16</v>
      </c>
      <c r="S740" s="203">
        <f t="shared" si="49"/>
        <v>0</v>
      </c>
      <c r="U740" s="168">
        <f t="shared" si="47"/>
        <v>753.16</v>
      </c>
    </row>
    <row r="741" spans="1:21" ht="20.100000000000001" customHeight="1">
      <c r="A741" s="168">
        <v>2100202</v>
      </c>
      <c r="B741" s="164" t="s">
        <v>2023</v>
      </c>
      <c r="C741" s="173">
        <v>658.17</v>
      </c>
      <c r="D741" s="221">
        <v>0</v>
      </c>
      <c r="E741" s="222">
        <v>658.17</v>
      </c>
      <c r="F741" s="168">
        <v>351</v>
      </c>
      <c r="O741" s="203">
        <f t="shared" si="48"/>
        <v>-307.17</v>
      </c>
      <c r="Q741" s="168">
        <v>307.17</v>
      </c>
      <c r="R741" s="168">
        <f t="shared" si="46"/>
        <v>658.17</v>
      </c>
      <c r="S741" s="203">
        <f t="shared" si="49"/>
        <v>0</v>
      </c>
      <c r="U741" s="168">
        <f t="shared" si="47"/>
        <v>658.17</v>
      </c>
    </row>
    <row r="742" spans="1:21" ht="20.100000000000001" hidden="1" customHeight="1">
      <c r="A742" s="168">
        <v>2100203</v>
      </c>
      <c r="B742" s="164" t="s">
        <v>2024</v>
      </c>
      <c r="C742" s="173">
        <v>0</v>
      </c>
      <c r="D742" s="221">
        <v>0</v>
      </c>
      <c r="E742" s="222">
        <v>0</v>
      </c>
      <c r="O742" s="203">
        <f t="shared" si="48"/>
        <v>0</v>
      </c>
      <c r="R742" s="168">
        <f t="shared" si="46"/>
        <v>0</v>
      </c>
      <c r="S742" s="203">
        <f t="shared" si="49"/>
        <v>0</v>
      </c>
      <c r="U742" s="168">
        <f t="shared" si="47"/>
        <v>0</v>
      </c>
    </row>
    <row r="743" spans="1:21" ht="20.100000000000001" hidden="1" customHeight="1">
      <c r="A743" s="168">
        <v>2100204</v>
      </c>
      <c r="B743" s="164" t="s">
        <v>2025</v>
      </c>
      <c r="C743" s="173">
        <v>0</v>
      </c>
      <c r="D743" s="221">
        <v>0</v>
      </c>
      <c r="E743" s="222">
        <v>0</v>
      </c>
      <c r="O743" s="203">
        <f t="shared" si="48"/>
        <v>0</v>
      </c>
      <c r="R743" s="168">
        <f t="shared" si="46"/>
        <v>0</v>
      </c>
      <c r="S743" s="203">
        <f t="shared" si="49"/>
        <v>0</v>
      </c>
      <c r="U743" s="168">
        <f t="shared" si="47"/>
        <v>0</v>
      </c>
    </row>
    <row r="744" spans="1:21" ht="20.100000000000001" hidden="1" customHeight="1">
      <c r="A744" s="168">
        <v>2100205</v>
      </c>
      <c r="B744" s="164" t="s">
        <v>2026</v>
      </c>
      <c r="C744" s="173">
        <v>0</v>
      </c>
      <c r="D744" s="221">
        <v>0</v>
      </c>
      <c r="E744" s="222">
        <v>0</v>
      </c>
      <c r="O744" s="203">
        <f t="shared" si="48"/>
        <v>0</v>
      </c>
      <c r="R744" s="168">
        <f t="shared" si="46"/>
        <v>0</v>
      </c>
      <c r="S744" s="203">
        <f t="shared" si="49"/>
        <v>0</v>
      </c>
      <c r="U744" s="168">
        <f t="shared" si="47"/>
        <v>0</v>
      </c>
    </row>
    <row r="745" spans="1:21" ht="20.100000000000001" hidden="1" customHeight="1">
      <c r="A745" s="168">
        <v>2100206</v>
      </c>
      <c r="B745" s="164" t="s">
        <v>2027</v>
      </c>
      <c r="C745" s="173">
        <v>0</v>
      </c>
      <c r="D745" s="221">
        <v>0</v>
      </c>
      <c r="E745" s="222">
        <v>0</v>
      </c>
      <c r="O745" s="203">
        <f t="shared" si="48"/>
        <v>0</v>
      </c>
      <c r="R745" s="168">
        <f t="shared" si="46"/>
        <v>0</v>
      </c>
      <c r="S745" s="203">
        <f t="shared" si="49"/>
        <v>0</v>
      </c>
      <c r="U745" s="168">
        <f t="shared" si="47"/>
        <v>0</v>
      </c>
    </row>
    <row r="746" spans="1:21" ht="20.100000000000001" hidden="1" customHeight="1">
      <c r="A746" s="168">
        <v>2100207</v>
      </c>
      <c r="B746" s="164" t="s">
        <v>2028</v>
      </c>
      <c r="C746" s="173">
        <v>0</v>
      </c>
      <c r="D746" s="221">
        <v>0</v>
      </c>
      <c r="E746" s="222">
        <v>0</v>
      </c>
      <c r="O746" s="203">
        <f t="shared" si="48"/>
        <v>0</v>
      </c>
      <c r="R746" s="168">
        <f t="shared" si="46"/>
        <v>0</v>
      </c>
      <c r="S746" s="203">
        <f t="shared" si="49"/>
        <v>0</v>
      </c>
      <c r="U746" s="168">
        <f t="shared" si="47"/>
        <v>0</v>
      </c>
    </row>
    <row r="747" spans="1:21" ht="20.100000000000001" hidden="1" customHeight="1">
      <c r="A747" s="168">
        <v>2100208</v>
      </c>
      <c r="B747" s="164" t="s">
        <v>2029</v>
      </c>
      <c r="C747" s="173">
        <v>0</v>
      </c>
      <c r="D747" s="221">
        <v>0</v>
      </c>
      <c r="E747" s="222">
        <v>0</v>
      </c>
      <c r="O747" s="203">
        <f t="shared" si="48"/>
        <v>0</v>
      </c>
      <c r="R747" s="168">
        <f t="shared" si="46"/>
        <v>0</v>
      </c>
      <c r="S747" s="203">
        <f t="shared" si="49"/>
        <v>0</v>
      </c>
      <c r="U747" s="168">
        <f t="shared" si="47"/>
        <v>0</v>
      </c>
    </row>
    <row r="748" spans="1:21" ht="20.100000000000001" hidden="1" customHeight="1">
      <c r="A748" s="168">
        <v>2100209</v>
      </c>
      <c r="B748" s="164" t="s">
        <v>2030</v>
      </c>
      <c r="C748" s="173">
        <v>0</v>
      </c>
      <c r="D748" s="221">
        <v>0</v>
      </c>
      <c r="E748" s="222">
        <v>0</v>
      </c>
      <c r="O748" s="203">
        <f t="shared" si="48"/>
        <v>0</v>
      </c>
      <c r="R748" s="168">
        <f t="shared" si="46"/>
        <v>0</v>
      </c>
      <c r="S748" s="203">
        <f t="shared" si="49"/>
        <v>0</v>
      </c>
      <c r="U748" s="168">
        <f t="shared" si="47"/>
        <v>0</v>
      </c>
    </row>
    <row r="749" spans="1:21" ht="20.100000000000001" hidden="1" customHeight="1">
      <c r="A749" s="168">
        <v>2100210</v>
      </c>
      <c r="B749" s="164" t="s">
        <v>2031</v>
      </c>
      <c r="C749" s="173">
        <v>0</v>
      </c>
      <c r="D749" s="221">
        <v>0</v>
      </c>
      <c r="E749" s="222">
        <v>0</v>
      </c>
      <c r="O749" s="203">
        <f t="shared" si="48"/>
        <v>0</v>
      </c>
      <c r="R749" s="168">
        <f t="shared" si="46"/>
        <v>0</v>
      </c>
      <c r="S749" s="203">
        <f t="shared" si="49"/>
        <v>0</v>
      </c>
      <c r="U749" s="168">
        <f t="shared" si="47"/>
        <v>0</v>
      </c>
    </row>
    <row r="750" spans="1:21" ht="20.100000000000001" hidden="1" customHeight="1">
      <c r="A750" s="168">
        <v>2100211</v>
      </c>
      <c r="B750" s="164" t="s">
        <v>2032</v>
      </c>
      <c r="C750" s="173">
        <v>0</v>
      </c>
      <c r="D750" s="221">
        <v>0</v>
      </c>
      <c r="E750" s="222">
        <v>0</v>
      </c>
      <c r="O750" s="203">
        <f t="shared" si="48"/>
        <v>0</v>
      </c>
      <c r="R750" s="168">
        <f t="shared" si="46"/>
        <v>0</v>
      </c>
      <c r="S750" s="203">
        <f t="shared" si="49"/>
        <v>0</v>
      </c>
      <c r="U750" s="168">
        <f t="shared" si="47"/>
        <v>0</v>
      </c>
    </row>
    <row r="751" spans="1:21" ht="20.100000000000001" hidden="1" customHeight="1">
      <c r="A751" s="168">
        <v>2100212</v>
      </c>
      <c r="B751" s="164" t="s">
        <v>2033</v>
      </c>
      <c r="C751" s="173">
        <v>0</v>
      </c>
      <c r="D751" s="221">
        <v>0</v>
      </c>
      <c r="E751" s="222">
        <v>0</v>
      </c>
      <c r="O751" s="203">
        <f t="shared" si="48"/>
        <v>0</v>
      </c>
      <c r="R751" s="168">
        <f t="shared" si="46"/>
        <v>0</v>
      </c>
      <c r="S751" s="203">
        <f t="shared" si="49"/>
        <v>0</v>
      </c>
      <c r="U751" s="168">
        <f t="shared" si="47"/>
        <v>0</v>
      </c>
    </row>
    <row r="752" spans="1:21" ht="20.100000000000001" hidden="1" customHeight="1">
      <c r="A752" s="168">
        <v>2100299</v>
      </c>
      <c r="B752" s="164" t="s">
        <v>2034</v>
      </c>
      <c r="C752" s="173">
        <v>0</v>
      </c>
      <c r="D752" s="221">
        <v>0</v>
      </c>
      <c r="E752" s="222">
        <v>0</v>
      </c>
      <c r="O752" s="203">
        <f t="shared" si="48"/>
        <v>0</v>
      </c>
      <c r="R752" s="168">
        <f t="shared" si="46"/>
        <v>0</v>
      </c>
      <c r="S752" s="203">
        <f t="shared" si="49"/>
        <v>0</v>
      </c>
      <c r="U752" s="168">
        <f t="shared" si="47"/>
        <v>0</v>
      </c>
    </row>
    <row r="753" spans="1:21" ht="20.100000000000001" customHeight="1">
      <c r="A753" s="168">
        <v>21003</v>
      </c>
      <c r="B753" s="164" t="s">
        <v>2035</v>
      </c>
      <c r="C753" s="173">
        <v>11265</v>
      </c>
      <c r="D753" s="221">
        <v>18</v>
      </c>
      <c r="E753" s="222">
        <v>10832</v>
      </c>
      <c r="F753" s="168">
        <v>9246</v>
      </c>
      <c r="N753" s="168">
        <v>1144</v>
      </c>
      <c r="O753" s="203">
        <f t="shared" si="48"/>
        <v>-442</v>
      </c>
      <c r="Q753" s="168">
        <v>875</v>
      </c>
      <c r="R753" s="168">
        <f t="shared" si="46"/>
        <v>11265</v>
      </c>
      <c r="S753" s="203">
        <f t="shared" si="49"/>
        <v>433</v>
      </c>
      <c r="U753" s="168">
        <f t="shared" si="47"/>
        <v>11265</v>
      </c>
    </row>
    <row r="754" spans="1:21" ht="20.100000000000001" customHeight="1">
      <c r="A754" s="168">
        <v>2100301</v>
      </c>
      <c r="B754" s="164" t="s">
        <v>2036</v>
      </c>
      <c r="C754" s="173">
        <v>1846</v>
      </c>
      <c r="D754" s="221">
        <v>0</v>
      </c>
      <c r="E754" s="222">
        <v>1805</v>
      </c>
      <c r="F754" s="168">
        <v>1846</v>
      </c>
      <c r="O754" s="203">
        <f t="shared" si="48"/>
        <v>41</v>
      </c>
      <c r="R754" s="168">
        <f t="shared" si="46"/>
        <v>1846</v>
      </c>
      <c r="S754" s="203">
        <f t="shared" si="49"/>
        <v>41</v>
      </c>
      <c r="U754" s="168">
        <f t="shared" si="47"/>
        <v>1846</v>
      </c>
    </row>
    <row r="755" spans="1:21" ht="20.100000000000001" customHeight="1">
      <c r="A755" s="168">
        <v>2100302</v>
      </c>
      <c r="B755" s="164" t="s">
        <v>2037</v>
      </c>
      <c r="C755" s="173">
        <v>7401</v>
      </c>
      <c r="D755" s="221">
        <v>0</v>
      </c>
      <c r="E755" s="222">
        <v>7008</v>
      </c>
      <c r="F755" s="168">
        <v>7401</v>
      </c>
      <c r="O755" s="203">
        <f t="shared" si="48"/>
        <v>393</v>
      </c>
      <c r="R755" s="168">
        <f t="shared" si="46"/>
        <v>7401</v>
      </c>
      <c r="S755" s="203">
        <f t="shared" si="49"/>
        <v>393</v>
      </c>
      <c r="U755" s="168">
        <f t="shared" si="47"/>
        <v>7401</v>
      </c>
    </row>
    <row r="756" spans="1:21" ht="20.100000000000001" customHeight="1">
      <c r="A756" s="168">
        <v>2100399</v>
      </c>
      <c r="B756" s="164" t="s">
        <v>2038</v>
      </c>
      <c r="C756" s="173">
        <v>2019</v>
      </c>
      <c r="D756" s="221">
        <v>0</v>
      </c>
      <c r="E756" s="222">
        <v>2019</v>
      </c>
      <c r="N756" s="168">
        <v>1144</v>
      </c>
      <c r="O756" s="203">
        <f t="shared" si="48"/>
        <v>-875</v>
      </c>
      <c r="Q756" s="168">
        <v>875</v>
      </c>
      <c r="R756" s="168">
        <f t="shared" si="46"/>
        <v>2019</v>
      </c>
      <c r="S756" s="203">
        <f t="shared" si="49"/>
        <v>0</v>
      </c>
      <c r="U756" s="168">
        <f t="shared" si="47"/>
        <v>2019</v>
      </c>
    </row>
    <row r="757" spans="1:21" ht="20.100000000000001" customHeight="1">
      <c r="A757" s="168">
        <v>21004</v>
      </c>
      <c r="B757" s="164" t="s">
        <v>2039</v>
      </c>
      <c r="C757" s="173">
        <v>11952.87</v>
      </c>
      <c r="D757" s="221">
        <v>0</v>
      </c>
      <c r="E757" s="222">
        <v>11792.27</v>
      </c>
      <c r="F757" s="168">
        <v>4598</v>
      </c>
      <c r="G757" s="204">
        <v>24</v>
      </c>
      <c r="J757" s="168">
        <v>305</v>
      </c>
      <c r="N757" s="168">
        <v>6284</v>
      </c>
      <c r="O757" s="203">
        <f t="shared" si="48"/>
        <v>-581.27</v>
      </c>
      <c r="P757" s="168">
        <v>514</v>
      </c>
      <c r="Q757" s="168">
        <v>227.87</v>
      </c>
      <c r="R757" s="168">
        <f t="shared" si="46"/>
        <v>11952.87</v>
      </c>
      <c r="S757" s="203">
        <f t="shared" si="49"/>
        <v>160.6</v>
      </c>
      <c r="U757" s="168">
        <f t="shared" si="47"/>
        <v>11952.87</v>
      </c>
    </row>
    <row r="758" spans="1:21" ht="20.100000000000001" customHeight="1">
      <c r="A758" s="168">
        <v>2100401</v>
      </c>
      <c r="B758" s="164" t="s">
        <v>2040</v>
      </c>
      <c r="C758" s="173">
        <v>1585.36</v>
      </c>
      <c r="D758" s="221">
        <v>0</v>
      </c>
      <c r="E758" s="222">
        <v>1585.36</v>
      </c>
      <c r="F758" s="168">
        <v>1574</v>
      </c>
      <c r="G758" s="204">
        <v>11</v>
      </c>
      <c r="O758" s="203">
        <f t="shared" si="48"/>
        <v>-0.35999999999990001</v>
      </c>
      <c r="Q758" s="168">
        <v>0.35999999999990001</v>
      </c>
      <c r="R758" s="168">
        <f t="shared" si="46"/>
        <v>1585.36</v>
      </c>
      <c r="S758" s="203">
        <f t="shared" si="49"/>
        <v>0</v>
      </c>
      <c r="U758" s="168">
        <f t="shared" si="47"/>
        <v>1585.36</v>
      </c>
    </row>
    <row r="759" spans="1:21" ht="20.100000000000001" customHeight="1">
      <c r="A759" s="168">
        <v>2100402</v>
      </c>
      <c r="B759" s="164" t="s">
        <v>2041</v>
      </c>
      <c r="C759" s="173">
        <v>588.67999999999995</v>
      </c>
      <c r="D759" s="221">
        <v>0</v>
      </c>
      <c r="E759" s="222">
        <v>588.67999999999995</v>
      </c>
      <c r="F759" s="168">
        <v>563</v>
      </c>
      <c r="G759" s="204">
        <v>13</v>
      </c>
      <c r="O759" s="203">
        <f t="shared" si="48"/>
        <v>-12.6799999999999</v>
      </c>
      <c r="Q759" s="168">
        <v>12.68</v>
      </c>
      <c r="R759" s="168">
        <f t="shared" si="46"/>
        <v>588.67999999999995</v>
      </c>
      <c r="S759" s="203">
        <f t="shared" si="49"/>
        <v>0</v>
      </c>
      <c r="U759" s="168">
        <f t="shared" si="47"/>
        <v>588.67999999999995</v>
      </c>
    </row>
    <row r="760" spans="1:21" ht="20.100000000000001" customHeight="1">
      <c r="A760" s="168">
        <v>2100403</v>
      </c>
      <c r="B760" s="164" t="s">
        <v>2042</v>
      </c>
      <c r="C760" s="173">
        <v>1494.36</v>
      </c>
      <c r="D760" s="221">
        <v>0</v>
      </c>
      <c r="E760" s="222">
        <v>1494.36</v>
      </c>
      <c r="F760" s="168">
        <v>1444</v>
      </c>
      <c r="O760" s="203">
        <f t="shared" si="48"/>
        <v>-50.3599999999999</v>
      </c>
      <c r="Q760" s="168">
        <v>50.3599999999999</v>
      </c>
      <c r="R760" s="168">
        <f t="shared" si="46"/>
        <v>1494.36</v>
      </c>
      <c r="S760" s="203">
        <f t="shared" si="49"/>
        <v>0</v>
      </c>
      <c r="U760" s="168">
        <f t="shared" si="47"/>
        <v>1494.36</v>
      </c>
    </row>
    <row r="761" spans="1:21" ht="20.100000000000001" customHeight="1">
      <c r="A761" s="168">
        <v>2100404</v>
      </c>
      <c r="B761" s="164" t="s">
        <v>2043</v>
      </c>
      <c r="C761" s="173">
        <v>1118.47</v>
      </c>
      <c r="D761" s="221">
        <v>0</v>
      </c>
      <c r="E761" s="222">
        <v>1118.47</v>
      </c>
      <c r="F761" s="168">
        <v>1016</v>
      </c>
      <c r="O761" s="203">
        <f t="shared" si="48"/>
        <v>-102.47</v>
      </c>
      <c r="Q761" s="168">
        <v>102.47</v>
      </c>
      <c r="R761" s="168">
        <f t="shared" si="46"/>
        <v>1118.47</v>
      </c>
      <c r="S761" s="203">
        <f t="shared" si="49"/>
        <v>0</v>
      </c>
      <c r="U761" s="168">
        <f t="shared" si="47"/>
        <v>1118.47</v>
      </c>
    </row>
    <row r="762" spans="1:21" ht="20.100000000000001" hidden="1" customHeight="1">
      <c r="A762" s="168">
        <v>2100405</v>
      </c>
      <c r="B762" s="164" t="s">
        <v>2044</v>
      </c>
      <c r="C762" s="173">
        <v>0</v>
      </c>
      <c r="D762" s="221">
        <v>0</v>
      </c>
      <c r="E762" s="222">
        <v>0</v>
      </c>
      <c r="O762" s="203">
        <f t="shared" si="48"/>
        <v>0</v>
      </c>
      <c r="R762" s="168">
        <f t="shared" si="46"/>
        <v>0</v>
      </c>
      <c r="S762" s="203">
        <f t="shared" si="49"/>
        <v>0</v>
      </c>
      <c r="U762" s="168">
        <f t="shared" si="47"/>
        <v>0</v>
      </c>
    </row>
    <row r="763" spans="1:21" ht="20.100000000000001" hidden="1" customHeight="1">
      <c r="A763" s="168">
        <v>2100406</v>
      </c>
      <c r="B763" s="164" t="s">
        <v>2045</v>
      </c>
      <c r="C763" s="173">
        <v>0</v>
      </c>
      <c r="D763" s="221">
        <v>0</v>
      </c>
      <c r="E763" s="222">
        <v>0</v>
      </c>
      <c r="O763" s="203">
        <f t="shared" si="48"/>
        <v>0</v>
      </c>
      <c r="R763" s="168">
        <f t="shared" si="46"/>
        <v>0</v>
      </c>
      <c r="S763" s="203">
        <f t="shared" si="49"/>
        <v>0</v>
      </c>
      <c r="U763" s="168">
        <f t="shared" si="47"/>
        <v>0</v>
      </c>
    </row>
    <row r="764" spans="1:21" ht="20.100000000000001" hidden="1" customHeight="1">
      <c r="A764" s="168">
        <v>2100407</v>
      </c>
      <c r="B764" s="164" t="s">
        <v>2046</v>
      </c>
      <c r="C764" s="173">
        <v>0</v>
      </c>
      <c r="D764" s="221">
        <v>0</v>
      </c>
      <c r="E764" s="222">
        <v>0</v>
      </c>
      <c r="O764" s="203">
        <f t="shared" si="48"/>
        <v>0</v>
      </c>
      <c r="R764" s="168">
        <f t="shared" si="46"/>
        <v>0</v>
      </c>
      <c r="S764" s="203">
        <f t="shared" si="49"/>
        <v>0</v>
      </c>
      <c r="U764" s="168">
        <f t="shared" si="47"/>
        <v>0</v>
      </c>
    </row>
    <row r="765" spans="1:21" ht="20.100000000000001" customHeight="1">
      <c r="A765" s="168">
        <v>2100408</v>
      </c>
      <c r="B765" s="164" t="s">
        <v>2047</v>
      </c>
      <c r="C765" s="173">
        <v>6500</v>
      </c>
      <c r="D765" s="221">
        <v>17</v>
      </c>
      <c r="E765" s="222">
        <v>6500</v>
      </c>
      <c r="N765" s="168">
        <v>5986</v>
      </c>
      <c r="O765" s="203">
        <f t="shared" si="48"/>
        <v>-514</v>
      </c>
      <c r="P765" s="168">
        <v>514</v>
      </c>
      <c r="R765" s="168">
        <f t="shared" si="46"/>
        <v>6500</v>
      </c>
      <c r="S765" s="203">
        <f t="shared" si="49"/>
        <v>0</v>
      </c>
      <c r="U765" s="168">
        <f t="shared" si="47"/>
        <v>6500</v>
      </c>
    </row>
    <row r="766" spans="1:21" ht="20.100000000000001" customHeight="1">
      <c r="A766" s="168">
        <v>2100409</v>
      </c>
      <c r="B766" s="164" t="s">
        <v>2048</v>
      </c>
      <c r="C766" s="173">
        <v>320</v>
      </c>
      <c r="D766" s="221">
        <v>0</v>
      </c>
      <c r="E766" s="222">
        <v>320</v>
      </c>
      <c r="N766" s="168">
        <v>298</v>
      </c>
      <c r="O766" s="203">
        <f t="shared" si="48"/>
        <v>-22</v>
      </c>
      <c r="Q766" s="168">
        <v>22</v>
      </c>
      <c r="R766" s="168">
        <f t="shared" si="46"/>
        <v>320</v>
      </c>
      <c r="S766" s="203">
        <f t="shared" si="49"/>
        <v>0</v>
      </c>
      <c r="U766" s="168">
        <f t="shared" si="47"/>
        <v>320</v>
      </c>
    </row>
    <row r="767" spans="1:21" ht="20.100000000000001" customHeight="1">
      <c r="A767" s="168">
        <v>2100410</v>
      </c>
      <c r="B767" s="164" t="s">
        <v>2049</v>
      </c>
      <c r="C767" s="173">
        <v>40</v>
      </c>
      <c r="D767" s="221">
        <v>0</v>
      </c>
      <c r="E767" s="222">
        <v>40</v>
      </c>
      <c r="O767" s="203">
        <f t="shared" si="48"/>
        <v>-40</v>
      </c>
      <c r="Q767" s="168">
        <v>40</v>
      </c>
      <c r="R767" s="168">
        <f t="shared" si="46"/>
        <v>40</v>
      </c>
      <c r="S767" s="203">
        <f t="shared" si="49"/>
        <v>0</v>
      </c>
      <c r="U767" s="168">
        <f t="shared" si="47"/>
        <v>40</v>
      </c>
    </row>
    <row r="768" spans="1:21" ht="20.100000000000001" customHeight="1">
      <c r="A768" s="168">
        <v>2100499</v>
      </c>
      <c r="B768" s="164" t="s">
        <v>2050</v>
      </c>
      <c r="C768" s="173">
        <v>305</v>
      </c>
      <c r="D768" s="221">
        <v>0</v>
      </c>
      <c r="E768" s="222">
        <v>145.4</v>
      </c>
      <c r="J768" s="168">
        <v>305</v>
      </c>
      <c r="O768" s="203">
        <f t="shared" si="48"/>
        <v>159.6</v>
      </c>
      <c r="R768" s="168">
        <f t="shared" si="46"/>
        <v>305</v>
      </c>
      <c r="S768" s="203">
        <f t="shared" si="49"/>
        <v>159.6</v>
      </c>
      <c r="U768" s="168">
        <f t="shared" si="47"/>
        <v>305</v>
      </c>
    </row>
    <row r="769" spans="1:21" ht="20.100000000000001" customHeight="1">
      <c r="A769" s="168">
        <v>21006</v>
      </c>
      <c r="B769" s="164" t="s">
        <v>2051</v>
      </c>
      <c r="C769" s="173">
        <v>232</v>
      </c>
      <c r="D769" s="221">
        <v>0</v>
      </c>
      <c r="E769" s="222">
        <v>232</v>
      </c>
      <c r="F769" s="168">
        <v>20</v>
      </c>
      <c r="O769" s="203">
        <f t="shared" si="48"/>
        <v>-212</v>
      </c>
      <c r="Q769" s="168">
        <v>212</v>
      </c>
      <c r="R769" s="168">
        <f t="shared" si="46"/>
        <v>232</v>
      </c>
      <c r="S769" s="203">
        <f t="shared" si="49"/>
        <v>0</v>
      </c>
      <c r="U769" s="168">
        <f t="shared" si="47"/>
        <v>232</v>
      </c>
    </row>
    <row r="770" spans="1:21" ht="20.100000000000001" customHeight="1">
      <c r="A770" s="168">
        <v>2100601</v>
      </c>
      <c r="B770" s="164" t="s">
        <v>2052</v>
      </c>
      <c r="C770" s="173">
        <v>162</v>
      </c>
      <c r="D770" s="221">
        <v>0</v>
      </c>
      <c r="E770" s="222">
        <v>162</v>
      </c>
      <c r="O770" s="203">
        <f t="shared" si="48"/>
        <v>-162</v>
      </c>
      <c r="Q770" s="168">
        <v>162</v>
      </c>
      <c r="R770" s="168">
        <f t="shared" si="46"/>
        <v>162</v>
      </c>
      <c r="S770" s="203">
        <f t="shared" si="49"/>
        <v>0</v>
      </c>
      <c r="U770" s="168">
        <f t="shared" si="47"/>
        <v>162</v>
      </c>
    </row>
    <row r="771" spans="1:21" ht="20.100000000000001" customHeight="1">
      <c r="A771" s="168">
        <v>2100699</v>
      </c>
      <c r="B771" s="164" t="s">
        <v>2053</v>
      </c>
      <c r="C771" s="173">
        <v>70</v>
      </c>
      <c r="D771" s="221">
        <v>0</v>
      </c>
      <c r="E771" s="222">
        <v>70</v>
      </c>
      <c r="F771" s="168">
        <v>20</v>
      </c>
      <c r="O771" s="203">
        <f t="shared" si="48"/>
        <v>-50</v>
      </c>
      <c r="Q771" s="168">
        <v>50</v>
      </c>
      <c r="R771" s="168">
        <f t="shared" si="46"/>
        <v>70</v>
      </c>
      <c r="S771" s="203">
        <f t="shared" si="49"/>
        <v>0</v>
      </c>
      <c r="U771" s="168">
        <f t="shared" si="47"/>
        <v>70</v>
      </c>
    </row>
    <row r="772" spans="1:21" ht="20.100000000000001" customHeight="1">
      <c r="A772" s="168">
        <v>21007</v>
      </c>
      <c r="B772" s="164" t="s">
        <v>2054</v>
      </c>
      <c r="C772" s="173">
        <v>4000.16</v>
      </c>
      <c r="D772" s="221">
        <v>28</v>
      </c>
      <c r="E772" s="222">
        <v>4000</v>
      </c>
      <c r="F772" s="168">
        <v>289</v>
      </c>
      <c r="G772" s="204">
        <v>581</v>
      </c>
      <c r="J772" s="168">
        <v>50</v>
      </c>
      <c r="M772" s="168">
        <v>2641</v>
      </c>
      <c r="O772" s="203">
        <f t="shared" si="48"/>
        <v>-439</v>
      </c>
      <c r="Q772" s="168">
        <v>439.16</v>
      </c>
      <c r="R772" s="168">
        <f t="shared" si="46"/>
        <v>4000.16</v>
      </c>
      <c r="S772" s="203">
        <f t="shared" si="49"/>
        <v>0.15999999999985401</v>
      </c>
      <c r="U772" s="168">
        <f t="shared" si="47"/>
        <v>4000.16</v>
      </c>
    </row>
    <row r="773" spans="1:21" ht="20.100000000000001" customHeight="1">
      <c r="A773" s="168">
        <v>2100716</v>
      </c>
      <c r="B773" s="164" t="s">
        <v>2055</v>
      </c>
      <c r="C773" s="173">
        <v>208</v>
      </c>
      <c r="D773" s="221">
        <v>0</v>
      </c>
      <c r="E773" s="222">
        <v>207.84</v>
      </c>
      <c r="F773" s="168">
        <v>208</v>
      </c>
      <c r="O773" s="203">
        <f t="shared" si="48"/>
        <v>0.15999999999999701</v>
      </c>
      <c r="R773" s="168">
        <f t="shared" si="46"/>
        <v>208</v>
      </c>
      <c r="S773" s="203">
        <f t="shared" si="49"/>
        <v>0.15999999999999701</v>
      </c>
      <c r="U773" s="168">
        <f t="shared" si="47"/>
        <v>208</v>
      </c>
    </row>
    <row r="774" spans="1:21" ht="20.100000000000001" customHeight="1">
      <c r="A774" s="168">
        <v>2100717</v>
      </c>
      <c r="B774" s="164" t="s">
        <v>2056</v>
      </c>
      <c r="C774" s="173">
        <v>3766.53</v>
      </c>
      <c r="D774" s="221">
        <v>0</v>
      </c>
      <c r="E774" s="222">
        <v>3766.53</v>
      </c>
      <c r="F774" s="168">
        <v>81</v>
      </c>
      <c r="G774" s="204">
        <v>581</v>
      </c>
      <c r="J774" s="168">
        <v>50</v>
      </c>
      <c r="M774" s="168">
        <v>2641</v>
      </c>
      <c r="O774" s="203">
        <f t="shared" si="48"/>
        <v>-413.53</v>
      </c>
      <c r="Q774" s="168">
        <v>413.53</v>
      </c>
      <c r="R774" s="168">
        <f t="shared" ref="R774:R837" si="50">F774+G774+H774+I774+J774+K774+L774+M774+N774+P774+Q774</f>
        <v>3766.53</v>
      </c>
      <c r="S774" s="203">
        <f t="shared" si="49"/>
        <v>0</v>
      </c>
      <c r="U774" s="168">
        <f t="shared" ref="U774:U837" si="51">R774+T774</f>
        <v>3766.53</v>
      </c>
    </row>
    <row r="775" spans="1:21" ht="20.100000000000001" customHeight="1">
      <c r="A775" s="168">
        <v>2100799</v>
      </c>
      <c r="B775" s="164" t="s">
        <v>2057</v>
      </c>
      <c r="C775" s="173">
        <v>25.630000000000098</v>
      </c>
      <c r="D775" s="221">
        <v>0</v>
      </c>
      <c r="E775" s="222">
        <v>25.630000000000098</v>
      </c>
      <c r="O775" s="203">
        <f t="shared" ref="O775:O838" si="52">F775+G775+H775+I775+J775+K775+L775+M775+N775-E775</f>
        <v>-25.630000000000098</v>
      </c>
      <c r="Q775" s="168">
        <v>25.630000000000098</v>
      </c>
      <c r="R775" s="168">
        <f t="shared" si="50"/>
        <v>25.630000000000098</v>
      </c>
      <c r="S775" s="203">
        <f t="shared" ref="S775:S838" si="53">R775-E775</f>
        <v>0</v>
      </c>
      <c r="U775" s="168">
        <f t="shared" si="51"/>
        <v>25.630000000000098</v>
      </c>
    </row>
    <row r="776" spans="1:21" ht="20.100000000000001" customHeight="1">
      <c r="A776" s="168">
        <v>21011</v>
      </c>
      <c r="B776" s="164" t="s">
        <v>2058</v>
      </c>
      <c r="C776" s="173">
        <v>26937.09</v>
      </c>
      <c r="D776" s="221">
        <v>0</v>
      </c>
      <c r="E776" s="222">
        <v>26872.569999999901</v>
      </c>
      <c r="F776" s="168">
        <v>26378</v>
      </c>
      <c r="G776" s="204">
        <v>45</v>
      </c>
      <c r="O776" s="203">
        <f t="shared" si="52"/>
        <v>-449.56999999990097</v>
      </c>
      <c r="Q776" s="168">
        <v>514.08999999998002</v>
      </c>
      <c r="R776" s="168">
        <f t="shared" si="50"/>
        <v>26937.09</v>
      </c>
      <c r="S776" s="203">
        <f t="shared" si="53"/>
        <v>64.520000000076806</v>
      </c>
      <c r="U776" s="168">
        <f t="shared" si="51"/>
        <v>26937.09</v>
      </c>
    </row>
    <row r="777" spans="1:21" ht="20.100000000000001" customHeight="1">
      <c r="A777" s="168">
        <v>2101101</v>
      </c>
      <c r="B777" s="164" t="s">
        <v>2059</v>
      </c>
      <c r="C777" s="173">
        <v>5525.0899999999801</v>
      </c>
      <c r="D777" s="221">
        <v>0</v>
      </c>
      <c r="E777" s="222">
        <v>5525.0899999999801</v>
      </c>
      <c r="F777" s="168">
        <v>5011</v>
      </c>
      <c r="O777" s="203">
        <f t="shared" si="52"/>
        <v>-514.08999999998002</v>
      </c>
      <c r="Q777" s="168">
        <v>514.08999999998002</v>
      </c>
      <c r="R777" s="168">
        <f t="shared" si="50"/>
        <v>5525.0899999999801</v>
      </c>
      <c r="S777" s="203">
        <f t="shared" si="53"/>
        <v>0</v>
      </c>
      <c r="U777" s="168">
        <f t="shared" si="51"/>
        <v>5525.0899999999801</v>
      </c>
    </row>
    <row r="778" spans="1:21" ht="20.100000000000001" customHeight="1">
      <c r="A778" s="168">
        <v>2101102</v>
      </c>
      <c r="B778" s="164" t="s">
        <v>2060</v>
      </c>
      <c r="C778" s="173">
        <v>20513</v>
      </c>
      <c r="D778" s="221">
        <v>0</v>
      </c>
      <c r="E778" s="222">
        <v>20493.569999999901</v>
      </c>
      <c r="F778" s="168">
        <v>20513</v>
      </c>
      <c r="O778" s="203">
        <f t="shared" si="52"/>
        <v>19.430000000098499</v>
      </c>
      <c r="R778" s="168">
        <f t="shared" si="50"/>
        <v>20513</v>
      </c>
      <c r="S778" s="203">
        <f t="shared" si="53"/>
        <v>19.430000000098499</v>
      </c>
      <c r="U778" s="168">
        <f t="shared" si="51"/>
        <v>20513</v>
      </c>
    </row>
    <row r="779" spans="1:21" ht="20.100000000000001" customHeight="1">
      <c r="A779" s="168">
        <v>2101103</v>
      </c>
      <c r="B779" s="164" t="s">
        <v>2061</v>
      </c>
      <c r="C779" s="173">
        <v>45</v>
      </c>
      <c r="D779" s="221">
        <v>0</v>
      </c>
      <c r="E779" s="222">
        <v>0</v>
      </c>
      <c r="G779" s="204">
        <v>45</v>
      </c>
      <c r="O779" s="203">
        <f t="shared" si="52"/>
        <v>45</v>
      </c>
      <c r="R779" s="168">
        <f t="shared" si="50"/>
        <v>45</v>
      </c>
      <c r="S779" s="203">
        <f t="shared" si="53"/>
        <v>45</v>
      </c>
      <c r="U779" s="168">
        <f t="shared" si="51"/>
        <v>45</v>
      </c>
    </row>
    <row r="780" spans="1:21" ht="20.100000000000001" customHeight="1">
      <c r="A780" s="168">
        <v>2101199</v>
      </c>
      <c r="B780" s="164" t="s">
        <v>2062</v>
      </c>
      <c r="C780" s="173">
        <v>854</v>
      </c>
      <c r="D780" s="221">
        <v>0</v>
      </c>
      <c r="E780" s="222">
        <v>853.90999999999804</v>
      </c>
      <c r="F780" s="168">
        <v>854</v>
      </c>
      <c r="O780" s="203">
        <f t="shared" si="52"/>
        <v>9.0000000001964495E-2</v>
      </c>
      <c r="R780" s="168">
        <f t="shared" si="50"/>
        <v>854</v>
      </c>
      <c r="S780" s="203">
        <f t="shared" si="53"/>
        <v>9.0000000001964495E-2</v>
      </c>
      <c r="U780" s="168">
        <f t="shared" si="51"/>
        <v>854</v>
      </c>
    </row>
    <row r="781" spans="1:21" ht="20.100000000000001" customHeight="1">
      <c r="A781" s="168">
        <v>21012</v>
      </c>
      <c r="B781" s="164" t="s">
        <v>2063</v>
      </c>
      <c r="C781" s="173">
        <v>61043</v>
      </c>
      <c r="D781" s="221">
        <v>0</v>
      </c>
      <c r="E781" s="222">
        <v>61000</v>
      </c>
      <c r="N781" s="168">
        <v>69143</v>
      </c>
      <c r="O781" s="203">
        <f t="shared" si="52"/>
        <v>8143</v>
      </c>
      <c r="R781" s="168">
        <f t="shared" si="50"/>
        <v>69143</v>
      </c>
      <c r="S781" s="203">
        <f t="shared" si="53"/>
        <v>8143</v>
      </c>
      <c r="T781" s="168">
        <v>-8100</v>
      </c>
      <c r="U781" s="168">
        <f t="shared" si="51"/>
        <v>61043</v>
      </c>
    </row>
    <row r="782" spans="1:21" ht="20.100000000000001" hidden="1" customHeight="1">
      <c r="A782" s="168">
        <v>2101201</v>
      </c>
      <c r="B782" s="164" t="s">
        <v>2064</v>
      </c>
      <c r="C782" s="173">
        <v>0</v>
      </c>
      <c r="D782" s="221">
        <v>0</v>
      </c>
      <c r="E782" s="222">
        <v>0</v>
      </c>
      <c r="O782" s="203">
        <f t="shared" si="52"/>
        <v>0</v>
      </c>
      <c r="R782" s="168">
        <f t="shared" si="50"/>
        <v>0</v>
      </c>
      <c r="S782" s="203">
        <f t="shared" si="53"/>
        <v>0</v>
      </c>
      <c r="U782" s="168">
        <f t="shared" si="51"/>
        <v>0</v>
      </c>
    </row>
    <row r="783" spans="1:21" ht="20.100000000000001" customHeight="1">
      <c r="A783" s="168">
        <v>2101202</v>
      </c>
      <c r="B783" s="164" t="s">
        <v>2065</v>
      </c>
      <c r="C783" s="173">
        <v>61043</v>
      </c>
      <c r="D783" s="221">
        <v>16</v>
      </c>
      <c r="E783" s="222">
        <v>61000</v>
      </c>
      <c r="N783" s="168">
        <v>69143</v>
      </c>
      <c r="O783" s="203">
        <f t="shared" si="52"/>
        <v>8143</v>
      </c>
      <c r="R783" s="168">
        <f t="shared" si="50"/>
        <v>69143</v>
      </c>
      <c r="S783" s="203">
        <f t="shared" si="53"/>
        <v>8143</v>
      </c>
      <c r="T783" s="168">
        <v>-8100</v>
      </c>
      <c r="U783" s="168">
        <f t="shared" si="51"/>
        <v>61043</v>
      </c>
    </row>
    <row r="784" spans="1:21" ht="20.100000000000001" hidden="1" customHeight="1">
      <c r="A784" s="168">
        <v>2101299</v>
      </c>
      <c r="B784" s="164" t="s">
        <v>2066</v>
      </c>
      <c r="C784" s="173">
        <v>0</v>
      </c>
      <c r="D784" s="221">
        <v>0</v>
      </c>
      <c r="E784" s="222">
        <v>0</v>
      </c>
      <c r="O784" s="203">
        <f t="shared" si="52"/>
        <v>0</v>
      </c>
      <c r="R784" s="168">
        <f t="shared" si="50"/>
        <v>0</v>
      </c>
      <c r="S784" s="203">
        <f t="shared" si="53"/>
        <v>0</v>
      </c>
      <c r="U784" s="168">
        <f t="shared" si="51"/>
        <v>0</v>
      </c>
    </row>
    <row r="785" spans="1:21" ht="20.100000000000001" customHeight="1">
      <c r="A785" s="168">
        <v>21013</v>
      </c>
      <c r="B785" s="164" t="s">
        <v>2067</v>
      </c>
      <c r="C785" s="173">
        <v>12043</v>
      </c>
      <c r="D785" s="221">
        <v>0</v>
      </c>
      <c r="E785" s="222">
        <v>12043</v>
      </c>
      <c r="N785" s="168">
        <v>4818</v>
      </c>
      <c r="O785" s="203">
        <f t="shared" si="52"/>
        <v>-7225</v>
      </c>
      <c r="P785" s="168">
        <v>7182</v>
      </c>
      <c r="Q785" s="168">
        <v>43</v>
      </c>
      <c r="R785" s="168">
        <f t="shared" si="50"/>
        <v>12043</v>
      </c>
      <c r="S785" s="203">
        <f t="shared" si="53"/>
        <v>0</v>
      </c>
      <c r="U785" s="168">
        <f t="shared" si="51"/>
        <v>12043</v>
      </c>
    </row>
    <row r="786" spans="1:21" ht="20.100000000000001" customHeight="1">
      <c r="A786" s="168">
        <v>2101301</v>
      </c>
      <c r="B786" s="164" t="s">
        <v>2068</v>
      </c>
      <c r="C786" s="173">
        <v>12000</v>
      </c>
      <c r="D786" s="221">
        <v>19</v>
      </c>
      <c r="E786" s="222">
        <v>12000</v>
      </c>
      <c r="N786" s="168">
        <v>4818</v>
      </c>
      <c r="O786" s="203">
        <f t="shared" si="52"/>
        <v>-7182</v>
      </c>
      <c r="P786" s="168">
        <v>7182</v>
      </c>
      <c r="R786" s="168">
        <f t="shared" si="50"/>
        <v>12000</v>
      </c>
      <c r="S786" s="203">
        <f t="shared" si="53"/>
        <v>0</v>
      </c>
      <c r="U786" s="168">
        <f t="shared" si="51"/>
        <v>12000</v>
      </c>
    </row>
    <row r="787" spans="1:21" ht="20.100000000000001" hidden="1" customHeight="1">
      <c r="A787" s="168">
        <v>2101302</v>
      </c>
      <c r="B787" s="164" t="s">
        <v>2069</v>
      </c>
      <c r="C787" s="173">
        <v>0</v>
      </c>
      <c r="D787" s="221">
        <v>0</v>
      </c>
      <c r="E787" s="222">
        <v>0</v>
      </c>
      <c r="O787" s="203">
        <f t="shared" si="52"/>
        <v>0</v>
      </c>
      <c r="R787" s="168">
        <f t="shared" si="50"/>
        <v>0</v>
      </c>
      <c r="S787" s="203">
        <f t="shared" si="53"/>
        <v>0</v>
      </c>
      <c r="U787" s="168">
        <f t="shared" si="51"/>
        <v>0</v>
      </c>
    </row>
    <row r="788" spans="1:21" ht="20.100000000000001" customHeight="1">
      <c r="A788" s="168">
        <v>2101399</v>
      </c>
      <c r="B788" s="164" t="s">
        <v>2070</v>
      </c>
      <c r="C788" s="173">
        <v>43</v>
      </c>
      <c r="D788" s="221">
        <v>0</v>
      </c>
      <c r="E788" s="222">
        <v>43</v>
      </c>
      <c r="O788" s="203">
        <f t="shared" si="52"/>
        <v>-43</v>
      </c>
      <c r="Q788" s="168">
        <v>43</v>
      </c>
      <c r="R788" s="168">
        <f t="shared" si="50"/>
        <v>43</v>
      </c>
      <c r="S788" s="203">
        <f t="shared" si="53"/>
        <v>0</v>
      </c>
      <c r="U788" s="168">
        <f t="shared" si="51"/>
        <v>43</v>
      </c>
    </row>
    <row r="789" spans="1:21" ht="20.100000000000001" customHeight="1">
      <c r="A789" s="168">
        <v>21014</v>
      </c>
      <c r="B789" s="164" t="s">
        <v>2071</v>
      </c>
      <c r="C789" s="173">
        <v>1361</v>
      </c>
      <c r="D789" s="221">
        <v>0</v>
      </c>
      <c r="E789" s="222">
        <v>1361</v>
      </c>
      <c r="N789" s="168">
        <v>577</v>
      </c>
      <c r="O789" s="203">
        <f t="shared" si="52"/>
        <v>-784</v>
      </c>
      <c r="Q789" s="168">
        <v>784</v>
      </c>
      <c r="R789" s="168">
        <f t="shared" si="50"/>
        <v>1361</v>
      </c>
      <c r="S789" s="203">
        <f t="shared" si="53"/>
        <v>0</v>
      </c>
      <c r="U789" s="168">
        <f t="shared" si="51"/>
        <v>1361</v>
      </c>
    </row>
    <row r="790" spans="1:21" ht="20.100000000000001" customHeight="1">
      <c r="A790" s="168">
        <v>2101401</v>
      </c>
      <c r="B790" s="164" t="s">
        <v>2072</v>
      </c>
      <c r="C790" s="173">
        <v>1361</v>
      </c>
      <c r="D790" s="221">
        <v>0</v>
      </c>
      <c r="E790" s="222">
        <v>1361</v>
      </c>
      <c r="N790" s="168">
        <v>577</v>
      </c>
      <c r="O790" s="203">
        <f t="shared" si="52"/>
        <v>-784</v>
      </c>
      <c r="Q790" s="168">
        <v>784</v>
      </c>
      <c r="R790" s="168">
        <f t="shared" si="50"/>
        <v>1361</v>
      </c>
      <c r="S790" s="203">
        <f t="shared" si="53"/>
        <v>0</v>
      </c>
      <c r="U790" s="168">
        <f t="shared" si="51"/>
        <v>1361</v>
      </c>
    </row>
    <row r="791" spans="1:21" ht="20.100000000000001" hidden="1" customHeight="1">
      <c r="A791" s="168">
        <v>2101499</v>
      </c>
      <c r="B791" s="164" t="s">
        <v>2073</v>
      </c>
      <c r="C791" s="173">
        <v>0</v>
      </c>
      <c r="D791" s="221">
        <v>0</v>
      </c>
      <c r="E791" s="222">
        <v>0</v>
      </c>
      <c r="O791" s="203">
        <f t="shared" si="52"/>
        <v>0</v>
      </c>
      <c r="R791" s="168">
        <f t="shared" si="50"/>
        <v>0</v>
      </c>
      <c r="S791" s="203">
        <f t="shared" si="53"/>
        <v>0</v>
      </c>
      <c r="U791" s="168">
        <f t="shared" si="51"/>
        <v>0</v>
      </c>
    </row>
    <row r="792" spans="1:21" ht="20.100000000000001" customHeight="1">
      <c r="A792" s="168">
        <v>21015</v>
      </c>
      <c r="B792" s="164" t="s">
        <v>2074</v>
      </c>
      <c r="C792" s="173">
        <v>413.08</v>
      </c>
      <c r="D792" s="221">
        <v>0</v>
      </c>
      <c r="E792" s="222">
        <v>361.92</v>
      </c>
      <c r="F792" s="168">
        <v>182</v>
      </c>
      <c r="G792" s="204">
        <v>125.16</v>
      </c>
      <c r="O792" s="203">
        <f t="shared" si="52"/>
        <v>-54.76</v>
      </c>
      <c r="P792" s="168">
        <v>70.92</v>
      </c>
      <c r="Q792" s="168">
        <v>35</v>
      </c>
      <c r="R792" s="168">
        <f t="shared" si="50"/>
        <v>413.08</v>
      </c>
      <c r="S792" s="203">
        <f t="shared" si="53"/>
        <v>51.16</v>
      </c>
      <c r="U792" s="168">
        <f t="shared" si="51"/>
        <v>413.08</v>
      </c>
    </row>
    <row r="793" spans="1:21" ht="20.100000000000001" customHeight="1">
      <c r="A793" s="168">
        <v>2101501</v>
      </c>
      <c r="B793" s="164" t="s">
        <v>1502</v>
      </c>
      <c r="C793" s="173">
        <v>99.5</v>
      </c>
      <c r="D793" s="221">
        <v>1</v>
      </c>
      <c r="E793" s="222">
        <v>99.5</v>
      </c>
      <c r="F793" s="168">
        <v>89</v>
      </c>
      <c r="O793" s="203">
        <f t="shared" si="52"/>
        <v>-10.5</v>
      </c>
      <c r="P793" s="168">
        <v>10.5</v>
      </c>
      <c r="R793" s="168">
        <f t="shared" si="50"/>
        <v>99.5</v>
      </c>
      <c r="S793" s="203">
        <f t="shared" si="53"/>
        <v>0</v>
      </c>
      <c r="U793" s="168">
        <f t="shared" si="51"/>
        <v>99.5</v>
      </c>
    </row>
    <row r="794" spans="1:21" ht="20.100000000000001" hidden="1" customHeight="1">
      <c r="A794" s="168">
        <v>2101502</v>
      </c>
      <c r="B794" s="164" t="s">
        <v>1503</v>
      </c>
      <c r="C794" s="173">
        <v>0</v>
      </c>
      <c r="D794" s="221">
        <v>2</v>
      </c>
      <c r="E794" s="222">
        <v>0</v>
      </c>
      <c r="O794" s="203">
        <f t="shared" si="52"/>
        <v>0</v>
      </c>
      <c r="R794" s="168">
        <f t="shared" si="50"/>
        <v>0</v>
      </c>
      <c r="S794" s="203">
        <f t="shared" si="53"/>
        <v>0</v>
      </c>
      <c r="U794" s="168">
        <f t="shared" si="51"/>
        <v>0</v>
      </c>
    </row>
    <row r="795" spans="1:21" ht="20.100000000000001" hidden="1" customHeight="1">
      <c r="A795" s="168">
        <v>2101503</v>
      </c>
      <c r="B795" s="164" t="s">
        <v>1504</v>
      </c>
      <c r="C795" s="173">
        <v>0</v>
      </c>
      <c r="D795" s="221">
        <v>2</v>
      </c>
      <c r="E795" s="222">
        <v>0</v>
      </c>
      <c r="O795" s="203">
        <f t="shared" si="52"/>
        <v>0</v>
      </c>
      <c r="R795" s="168">
        <f t="shared" si="50"/>
        <v>0</v>
      </c>
      <c r="S795" s="203">
        <f t="shared" si="53"/>
        <v>0</v>
      </c>
      <c r="U795" s="168">
        <f t="shared" si="51"/>
        <v>0</v>
      </c>
    </row>
    <row r="796" spans="1:21" ht="20.100000000000001" customHeight="1">
      <c r="A796" s="168">
        <v>2101504</v>
      </c>
      <c r="B796" s="164" t="s">
        <v>1544</v>
      </c>
      <c r="C796" s="173">
        <v>125.16</v>
      </c>
      <c r="D796" s="221">
        <v>0</v>
      </c>
      <c r="E796" s="222">
        <v>75</v>
      </c>
      <c r="G796" s="204">
        <v>125.16</v>
      </c>
      <c r="O796" s="203">
        <f t="shared" si="52"/>
        <v>50.16</v>
      </c>
      <c r="R796" s="168">
        <f t="shared" si="50"/>
        <v>125.16</v>
      </c>
      <c r="S796" s="203">
        <f t="shared" si="53"/>
        <v>50.16</v>
      </c>
      <c r="U796" s="168">
        <f t="shared" si="51"/>
        <v>125.16</v>
      </c>
    </row>
    <row r="797" spans="1:21" ht="20.100000000000001" customHeight="1">
      <c r="A797" s="168">
        <v>2101505</v>
      </c>
      <c r="B797" s="164" t="s">
        <v>2075</v>
      </c>
      <c r="C797" s="173">
        <v>35</v>
      </c>
      <c r="D797" s="221">
        <v>0</v>
      </c>
      <c r="E797" s="222">
        <v>35</v>
      </c>
      <c r="O797" s="203">
        <f t="shared" si="52"/>
        <v>-35</v>
      </c>
      <c r="Q797" s="168">
        <v>35</v>
      </c>
      <c r="R797" s="168">
        <f t="shared" si="50"/>
        <v>35</v>
      </c>
      <c r="S797" s="203">
        <f t="shared" si="53"/>
        <v>0</v>
      </c>
      <c r="U797" s="168">
        <f t="shared" si="51"/>
        <v>35</v>
      </c>
    </row>
    <row r="798" spans="1:21" ht="20.100000000000001" hidden="1" customHeight="1">
      <c r="A798" s="168">
        <v>2101506</v>
      </c>
      <c r="B798" s="164" t="s">
        <v>2076</v>
      </c>
      <c r="C798" s="173">
        <v>0</v>
      </c>
      <c r="D798" s="221">
        <v>0</v>
      </c>
      <c r="E798" s="222">
        <v>0</v>
      </c>
      <c r="O798" s="203">
        <f t="shared" si="52"/>
        <v>0</v>
      </c>
      <c r="R798" s="168">
        <f t="shared" si="50"/>
        <v>0</v>
      </c>
      <c r="S798" s="203">
        <f t="shared" si="53"/>
        <v>0</v>
      </c>
      <c r="U798" s="168">
        <f t="shared" si="51"/>
        <v>0</v>
      </c>
    </row>
    <row r="799" spans="1:21" ht="20.100000000000001" customHeight="1">
      <c r="A799" s="168">
        <v>2101550</v>
      </c>
      <c r="B799" s="164" t="s">
        <v>1511</v>
      </c>
      <c r="C799" s="173">
        <v>152.41999999999999</v>
      </c>
      <c r="D799" s="221">
        <v>1</v>
      </c>
      <c r="E799" s="222">
        <v>152.41999999999999</v>
      </c>
      <c r="F799" s="168">
        <v>92</v>
      </c>
      <c r="O799" s="203">
        <f t="shared" si="52"/>
        <v>-60.42</v>
      </c>
      <c r="P799" s="168">
        <v>60.42</v>
      </c>
      <c r="R799" s="168">
        <f t="shared" si="50"/>
        <v>152.41999999999999</v>
      </c>
      <c r="S799" s="203">
        <f t="shared" si="53"/>
        <v>0</v>
      </c>
      <c r="U799" s="168">
        <f t="shared" si="51"/>
        <v>152.41999999999999</v>
      </c>
    </row>
    <row r="800" spans="1:21" ht="20.100000000000001" hidden="1" customHeight="1">
      <c r="A800" s="168">
        <v>2101599</v>
      </c>
      <c r="B800" s="164" t="s">
        <v>2077</v>
      </c>
      <c r="C800" s="173">
        <v>0</v>
      </c>
      <c r="D800" s="221">
        <v>0</v>
      </c>
      <c r="E800" s="222">
        <v>0</v>
      </c>
      <c r="O800" s="203">
        <f t="shared" si="52"/>
        <v>0</v>
      </c>
      <c r="R800" s="168">
        <f t="shared" si="50"/>
        <v>0</v>
      </c>
      <c r="S800" s="203">
        <f t="shared" si="53"/>
        <v>0</v>
      </c>
      <c r="U800" s="168">
        <f t="shared" si="51"/>
        <v>0</v>
      </c>
    </row>
    <row r="801" spans="1:21" ht="20.100000000000001" hidden="1" customHeight="1">
      <c r="A801" s="168">
        <v>21016</v>
      </c>
      <c r="B801" s="164" t="s">
        <v>2078</v>
      </c>
      <c r="C801" s="173">
        <v>0</v>
      </c>
      <c r="D801" s="221">
        <v>0</v>
      </c>
      <c r="E801" s="222">
        <v>0</v>
      </c>
      <c r="O801" s="203">
        <f t="shared" si="52"/>
        <v>0</v>
      </c>
      <c r="R801" s="168">
        <f t="shared" si="50"/>
        <v>0</v>
      </c>
      <c r="S801" s="203">
        <f t="shared" si="53"/>
        <v>0</v>
      </c>
      <c r="U801" s="168">
        <f t="shared" si="51"/>
        <v>0</v>
      </c>
    </row>
    <row r="802" spans="1:21" ht="20.100000000000001" hidden="1" customHeight="1">
      <c r="A802" s="168">
        <v>2101601</v>
      </c>
      <c r="B802" s="164" t="s">
        <v>626</v>
      </c>
      <c r="C802" s="173">
        <v>0</v>
      </c>
      <c r="D802" s="221">
        <v>0</v>
      </c>
      <c r="E802" s="222">
        <v>0</v>
      </c>
      <c r="O802" s="203">
        <f t="shared" si="52"/>
        <v>0</v>
      </c>
      <c r="R802" s="168">
        <f t="shared" si="50"/>
        <v>0</v>
      </c>
      <c r="S802" s="203">
        <f t="shared" si="53"/>
        <v>0</v>
      </c>
      <c r="U802" s="168">
        <f t="shared" si="51"/>
        <v>0</v>
      </c>
    </row>
    <row r="803" spans="1:21" ht="20.100000000000001" customHeight="1">
      <c r="A803" s="168">
        <v>21099</v>
      </c>
      <c r="B803" s="164" t="s">
        <v>2079</v>
      </c>
      <c r="C803" s="173">
        <v>318.85000000000002</v>
      </c>
      <c r="D803" s="221">
        <v>0</v>
      </c>
      <c r="E803" s="222">
        <v>294.89</v>
      </c>
      <c r="J803" s="168">
        <v>68.849999999999994</v>
      </c>
      <c r="N803" s="168">
        <v>250</v>
      </c>
      <c r="O803" s="203">
        <f t="shared" si="52"/>
        <v>23.96</v>
      </c>
      <c r="R803" s="168">
        <f t="shared" si="50"/>
        <v>318.85000000000002</v>
      </c>
      <c r="S803" s="203">
        <f t="shared" si="53"/>
        <v>23.96</v>
      </c>
      <c r="U803" s="168">
        <f t="shared" si="51"/>
        <v>318.85000000000002</v>
      </c>
    </row>
    <row r="804" spans="1:21" ht="20.100000000000001" customHeight="1">
      <c r="A804" s="168">
        <v>2109901</v>
      </c>
      <c r="B804" s="164" t="s">
        <v>628</v>
      </c>
      <c r="C804" s="173">
        <v>318.85000000000002</v>
      </c>
      <c r="D804" s="221">
        <v>0</v>
      </c>
      <c r="E804" s="222">
        <v>294.89</v>
      </c>
      <c r="J804" s="168">
        <v>68.849999999999994</v>
      </c>
      <c r="N804" s="168">
        <v>250</v>
      </c>
      <c r="O804" s="203">
        <f t="shared" si="52"/>
        <v>23.96</v>
      </c>
      <c r="R804" s="168">
        <f t="shared" si="50"/>
        <v>318.85000000000002</v>
      </c>
      <c r="S804" s="203">
        <f t="shared" si="53"/>
        <v>23.96</v>
      </c>
      <c r="U804" s="168">
        <f t="shared" si="51"/>
        <v>318.85000000000002</v>
      </c>
    </row>
    <row r="805" spans="1:21" ht="20.100000000000001" customHeight="1">
      <c r="A805" s="168">
        <v>211</v>
      </c>
      <c r="B805" s="164" t="s">
        <v>2080</v>
      </c>
      <c r="C805" s="173">
        <v>9244.0300000000007</v>
      </c>
      <c r="D805" s="221" t="s">
        <v>2081</v>
      </c>
      <c r="E805" s="222">
        <v>7790.42</v>
      </c>
      <c r="F805" s="168">
        <v>3882</v>
      </c>
      <c r="I805" s="168">
        <v>1540</v>
      </c>
      <c r="J805" s="168">
        <v>1599</v>
      </c>
      <c r="M805" s="168">
        <v>1051.6099999999999</v>
      </c>
      <c r="N805" s="168">
        <v>5813</v>
      </c>
      <c r="O805" s="203">
        <f t="shared" si="52"/>
        <v>6095.19</v>
      </c>
      <c r="P805" s="168">
        <v>120.42</v>
      </c>
      <c r="Q805" s="168">
        <v>2638</v>
      </c>
      <c r="R805" s="168">
        <f t="shared" si="50"/>
        <v>16644.03</v>
      </c>
      <c r="S805" s="203">
        <f t="shared" si="53"/>
        <v>8853.61</v>
      </c>
      <c r="T805" s="168">
        <v>-7400</v>
      </c>
      <c r="U805" s="168">
        <f t="shared" si="51"/>
        <v>9244.0300000000007</v>
      </c>
    </row>
    <row r="806" spans="1:21" ht="20.100000000000001" customHeight="1">
      <c r="A806" s="168">
        <v>21101</v>
      </c>
      <c r="B806" s="164" t="s">
        <v>2082</v>
      </c>
      <c r="C806" s="173">
        <v>2839.42</v>
      </c>
      <c r="D806" s="221">
        <v>0</v>
      </c>
      <c r="E806" s="222">
        <v>2839.42</v>
      </c>
      <c r="F806" s="168">
        <v>1176</v>
      </c>
      <c r="O806" s="203">
        <f t="shared" si="52"/>
        <v>-1663.42</v>
      </c>
      <c r="P806" s="168">
        <v>120.42</v>
      </c>
      <c r="Q806" s="168">
        <v>1543</v>
      </c>
      <c r="R806" s="168">
        <f t="shared" si="50"/>
        <v>2839.42</v>
      </c>
      <c r="S806" s="203">
        <f t="shared" si="53"/>
        <v>0</v>
      </c>
      <c r="U806" s="168">
        <f t="shared" si="51"/>
        <v>2839.42</v>
      </c>
    </row>
    <row r="807" spans="1:21" ht="20.100000000000001" customHeight="1">
      <c r="A807" s="168">
        <v>2110101</v>
      </c>
      <c r="B807" s="164" t="s">
        <v>1502</v>
      </c>
      <c r="C807" s="173">
        <v>1296.42</v>
      </c>
      <c r="D807" s="221">
        <v>1</v>
      </c>
      <c r="E807" s="222">
        <v>1296.42</v>
      </c>
      <c r="F807" s="168">
        <v>1176</v>
      </c>
      <c r="O807" s="203">
        <f t="shared" si="52"/>
        <v>-120.42</v>
      </c>
      <c r="P807" s="168">
        <v>120.42</v>
      </c>
      <c r="R807" s="168">
        <f t="shared" si="50"/>
        <v>1296.42</v>
      </c>
      <c r="S807" s="203">
        <f t="shared" si="53"/>
        <v>0</v>
      </c>
      <c r="U807" s="168">
        <f t="shared" si="51"/>
        <v>1296.42</v>
      </c>
    </row>
    <row r="808" spans="1:21" ht="20.100000000000001" hidden="1" customHeight="1">
      <c r="A808" s="168">
        <v>2110102</v>
      </c>
      <c r="B808" s="164" t="s">
        <v>1503</v>
      </c>
      <c r="C808" s="173">
        <v>0</v>
      </c>
      <c r="D808" s="221">
        <v>2</v>
      </c>
      <c r="E808" s="222">
        <v>0</v>
      </c>
      <c r="O808" s="203">
        <f t="shared" si="52"/>
        <v>0</v>
      </c>
      <c r="R808" s="168">
        <f t="shared" si="50"/>
        <v>0</v>
      </c>
      <c r="S808" s="203">
        <f t="shared" si="53"/>
        <v>0</v>
      </c>
      <c r="U808" s="168">
        <f t="shared" si="51"/>
        <v>0</v>
      </c>
    </row>
    <row r="809" spans="1:21" ht="20.100000000000001" hidden="1" customHeight="1">
      <c r="A809" s="168">
        <v>2110103</v>
      </c>
      <c r="B809" s="164" t="s">
        <v>1504</v>
      </c>
      <c r="C809" s="173">
        <v>0</v>
      </c>
      <c r="D809" s="221">
        <v>2</v>
      </c>
      <c r="E809" s="222">
        <v>0</v>
      </c>
      <c r="O809" s="203">
        <f t="shared" si="52"/>
        <v>0</v>
      </c>
      <c r="R809" s="168">
        <f t="shared" si="50"/>
        <v>0</v>
      </c>
      <c r="S809" s="203">
        <f t="shared" si="53"/>
        <v>0</v>
      </c>
      <c r="U809" s="168">
        <f t="shared" si="51"/>
        <v>0</v>
      </c>
    </row>
    <row r="810" spans="1:21" ht="20.100000000000001" hidden="1" customHeight="1">
      <c r="A810" s="168">
        <v>2110104</v>
      </c>
      <c r="B810" s="164" t="s">
        <v>2083</v>
      </c>
      <c r="C810" s="173">
        <v>0</v>
      </c>
      <c r="D810" s="221">
        <v>0</v>
      </c>
      <c r="E810" s="222">
        <v>0</v>
      </c>
      <c r="O810" s="203">
        <f t="shared" si="52"/>
        <v>0</v>
      </c>
      <c r="R810" s="168">
        <f t="shared" si="50"/>
        <v>0</v>
      </c>
      <c r="S810" s="203">
        <f t="shared" si="53"/>
        <v>0</v>
      </c>
      <c r="U810" s="168">
        <f t="shared" si="51"/>
        <v>0</v>
      </c>
    </row>
    <row r="811" spans="1:21" ht="20.100000000000001" hidden="1" customHeight="1">
      <c r="A811" s="168">
        <v>2110105</v>
      </c>
      <c r="B811" s="164" t="s">
        <v>2084</v>
      </c>
      <c r="C811" s="173">
        <v>0</v>
      </c>
      <c r="D811" s="221">
        <v>0</v>
      </c>
      <c r="E811" s="222">
        <v>0</v>
      </c>
      <c r="O811" s="203">
        <f t="shared" si="52"/>
        <v>0</v>
      </c>
      <c r="R811" s="168">
        <f t="shared" si="50"/>
        <v>0</v>
      </c>
      <c r="S811" s="203">
        <f t="shared" si="53"/>
        <v>0</v>
      </c>
      <c r="U811" s="168">
        <f t="shared" si="51"/>
        <v>0</v>
      </c>
    </row>
    <row r="812" spans="1:21" ht="20.100000000000001" hidden="1" customHeight="1">
      <c r="A812" s="168">
        <v>2110106</v>
      </c>
      <c r="B812" s="164" t="s">
        <v>2085</v>
      </c>
      <c r="C812" s="173">
        <v>0</v>
      </c>
      <c r="D812" s="221">
        <v>0</v>
      </c>
      <c r="E812" s="222">
        <v>0</v>
      </c>
      <c r="O812" s="203">
        <f t="shared" si="52"/>
        <v>0</v>
      </c>
      <c r="R812" s="168">
        <f t="shared" si="50"/>
        <v>0</v>
      </c>
      <c r="S812" s="203">
        <f t="shared" si="53"/>
        <v>0</v>
      </c>
      <c r="U812" s="168">
        <f t="shared" si="51"/>
        <v>0</v>
      </c>
    </row>
    <row r="813" spans="1:21" ht="20.100000000000001" hidden="1" customHeight="1">
      <c r="A813" s="168">
        <v>2110107</v>
      </c>
      <c r="B813" s="164" t="s">
        <v>2086</v>
      </c>
      <c r="C813" s="173">
        <v>0</v>
      </c>
      <c r="D813" s="221">
        <v>0</v>
      </c>
      <c r="E813" s="222">
        <v>0</v>
      </c>
      <c r="O813" s="203">
        <f t="shared" si="52"/>
        <v>0</v>
      </c>
      <c r="R813" s="168">
        <f t="shared" si="50"/>
        <v>0</v>
      </c>
      <c r="S813" s="203">
        <f t="shared" si="53"/>
        <v>0</v>
      </c>
      <c r="U813" s="168">
        <f t="shared" si="51"/>
        <v>0</v>
      </c>
    </row>
    <row r="814" spans="1:21" ht="20.100000000000001" customHeight="1">
      <c r="A814" s="168">
        <v>2110199</v>
      </c>
      <c r="B814" s="164" t="s">
        <v>2087</v>
      </c>
      <c r="C814" s="173">
        <v>1543</v>
      </c>
      <c r="D814" s="221">
        <v>0</v>
      </c>
      <c r="E814" s="222">
        <v>1543</v>
      </c>
      <c r="O814" s="203">
        <f t="shared" si="52"/>
        <v>-1543</v>
      </c>
      <c r="Q814" s="168">
        <v>1543</v>
      </c>
      <c r="R814" s="168">
        <f t="shared" si="50"/>
        <v>1543</v>
      </c>
      <c r="S814" s="203">
        <f t="shared" si="53"/>
        <v>0</v>
      </c>
      <c r="U814" s="168">
        <f t="shared" si="51"/>
        <v>1543</v>
      </c>
    </row>
    <row r="815" spans="1:21" ht="20.100000000000001" customHeight="1">
      <c r="A815" s="168">
        <v>21102</v>
      </c>
      <c r="B815" s="164" t="s">
        <v>2088</v>
      </c>
      <c r="C815" s="173">
        <v>134.86000000000001</v>
      </c>
      <c r="D815" s="221">
        <v>0</v>
      </c>
      <c r="E815" s="222">
        <v>0</v>
      </c>
      <c r="J815" s="168">
        <v>97</v>
      </c>
      <c r="M815" s="168">
        <v>37.86</v>
      </c>
      <c r="O815" s="203">
        <f t="shared" si="52"/>
        <v>134.86000000000001</v>
      </c>
      <c r="R815" s="168">
        <f t="shared" si="50"/>
        <v>134.86000000000001</v>
      </c>
      <c r="S815" s="203">
        <f t="shared" si="53"/>
        <v>134.86000000000001</v>
      </c>
      <c r="U815" s="168">
        <f t="shared" si="51"/>
        <v>134.86000000000001</v>
      </c>
    </row>
    <row r="816" spans="1:21" ht="20.100000000000001" hidden="1" customHeight="1">
      <c r="A816" s="168">
        <v>2110203</v>
      </c>
      <c r="B816" s="164" t="s">
        <v>2089</v>
      </c>
      <c r="C816" s="173">
        <v>0</v>
      </c>
      <c r="D816" s="221">
        <v>0</v>
      </c>
      <c r="E816" s="222">
        <v>0</v>
      </c>
      <c r="O816" s="203">
        <f t="shared" si="52"/>
        <v>0</v>
      </c>
      <c r="R816" s="168">
        <f t="shared" si="50"/>
        <v>0</v>
      </c>
      <c r="S816" s="203">
        <f t="shared" si="53"/>
        <v>0</v>
      </c>
      <c r="U816" s="168">
        <f t="shared" si="51"/>
        <v>0</v>
      </c>
    </row>
    <row r="817" spans="1:21" ht="20.100000000000001" hidden="1" customHeight="1">
      <c r="A817" s="168">
        <v>2110204</v>
      </c>
      <c r="B817" s="164" t="s">
        <v>2090</v>
      </c>
      <c r="C817" s="173">
        <v>0</v>
      </c>
      <c r="D817" s="221">
        <v>0</v>
      </c>
      <c r="E817" s="222">
        <v>0</v>
      </c>
      <c r="O817" s="203">
        <f t="shared" si="52"/>
        <v>0</v>
      </c>
      <c r="R817" s="168">
        <f t="shared" si="50"/>
        <v>0</v>
      </c>
      <c r="S817" s="203">
        <f t="shared" si="53"/>
        <v>0</v>
      </c>
      <c r="U817" s="168">
        <f t="shared" si="51"/>
        <v>0</v>
      </c>
    </row>
    <row r="818" spans="1:21" ht="20.100000000000001" customHeight="1">
      <c r="A818" s="168">
        <v>2110299</v>
      </c>
      <c r="B818" s="164" t="s">
        <v>2091</v>
      </c>
      <c r="C818" s="173">
        <v>134.86000000000001</v>
      </c>
      <c r="D818" s="221">
        <v>0</v>
      </c>
      <c r="E818" s="222">
        <v>0</v>
      </c>
      <c r="J818" s="168">
        <v>97</v>
      </c>
      <c r="M818" s="168">
        <v>37.86</v>
      </c>
      <c r="O818" s="203">
        <f t="shared" si="52"/>
        <v>134.86000000000001</v>
      </c>
      <c r="R818" s="168">
        <f t="shared" si="50"/>
        <v>134.86000000000001</v>
      </c>
      <c r="S818" s="203">
        <f t="shared" si="53"/>
        <v>134.86000000000001</v>
      </c>
      <c r="U818" s="168">
        <f t="shared" si="51"/>
        <v>134.86000000000001</v>
      </c>
    </row>
    <row r="819" spans="1:21" ht="20.100000000000001" customHeight="1">
      <c r="A819" s="168">
        <v>21103</v>
      </c>
      <c r="B819" s="164" t="s">
        <v>2092</v>
      </c>
      <c r="C819" s="173">
        <v>1826</v>
      </c>
      <c r="D819" s="221">
        <v>0</v>
      </c>
      <c r="E819" s="222">
        <v>777</v>
      </c>
      <c r="I819" s="168">
        <v>1090</v>
      </c>
      <c r="J819" s="168">
        <v>166</v>
      </c>
      <c r="M819" s="168">
        <v>270</v>
      </c>
      <c r="O819" s="203">
        <f t="shared" si="52"/>
        <v>749</v>
      </c>
      <c r="Q819" s="168">
        <v>300</v>
      </c>
      <c r="R819" s="168">
        <f t="shared" si="50"/>
        <v>1826</v>
      </c>
      <c r="S819" s="203">
        <f t="shared" si="53"/>
        <v>1049</v>
      </c>
      <c r="U819" s="168">
        <f t="shared" si="51"/>
        <v>1826</v>
      </c>
    </row>
    <row r="820" spans="1:21" ht="20.100000000000001" hidden="1" customHeight="1">
      <c r="A820" s="168">
        <v>2110301</v>
      </c>
      <c r="B820" s="164" t="s">
        <v>2093</v>
      </c>
      <c r="C820" s="173">
        <v>0</v>
      </c>
      <c r="D820" s="221">
        <v>0</v>
      </c>
      <c r="E820" s="222">
        <v>0</v>
      </c>
      <c r="O820" s="203">
        <f t="shared" si="52"/>
        <v>0</v>
      </c>
      <c r="R820" s="168">
        <f t="shared" si="50"/>
        <v>0</v>
      </c>
      <c r="S820" s="203">
        <f t="shared" si="53"/>
        <v>0</v>
      </c>
      <c r="U820" s="168">
        <f t="shared" si="51"/>
        <v>0</v>
      </c>
    </row>
    <row r="821" spans="1:21" ht="20.100000000000001" customHeight="1">
      <c r="A821" s="168">
        <v>2110302</v>
      </c>
      <c r="B821" s="164" t="s">
        <v>2094</v>
      </c>
      <c r="C821" s="173">
        <v>1468</v>
      </c>
      <c r="D821" s="221">
        <v>0</v>
      </c>
      <c r="E821" s="222">
        <v>477</v>
      </c>
      <c r="I821" s="168">
        <v>1090</v>
      </c>
      <c r="J821" s="168">
        <v>108</v>
      </c>
      <c r="M821" s="168">
        <v>270</v>
      </c>
      <c r="O821" s="203">
        <f t="shared" si="52"/>
        <v>991</v>
      </c>
      <c r="R821" s="168">
        <f t="shared" si="50"/>
        <v>1468</v>
      </c>
      <c r="S821" s="203">
        <f t="shared" si="53"/>
        <v>991</v>
      </c>
      <c r="U821" s="168">
        <f t="shared" si="51"/>
        <v>1468</v>
      </c>
    </row>
    <row r="822" spans="1:21" ht="20.100000000000001" hidden="1" customHeight="1">
      <c r="A822" s="168">
        <v>2110303</v>
      </c>
      <c r="B822" s="164" t="s">
        <v>2095</v>
      </c>
      <c r="C822" s="173">
        <v>0</v>
      </c>
      <c r="D822" s="221">
        <v>0</v>
      </c>
      <c r="E822" s="222">
        <v>0</v>
      </c>
      <c r="O822" s="203">
        <f t="shared" si="52"/>
        <v>0</v>
      </c>
      <c r="R822" s="168">
        <f t="shared" si="50"/>
        <v>0</v>
      </c>
      <c r="S822" s="203">
        <f t="shared" si="53"/>
        <v>0</v>
      </c>
      <c r="U822" s="168">
        <f t="shared" si="51"/>
        <v>0</v>
      </c>
    </row>
    <row r="823" spans="1:21" ht="20.100000000000001" customHeight="1">
      <c r="A823" s="168">
        <v>2110304</v>
      </c>
      <c r="B823" s="164" t="s">
        <v>2096</v>
      </c>
      <c r="C823" s="173">
        <v>58</v>
      </c>
      <c r="D823" s="221">
        <v>0</v>
      </c>
      <c r="E823" s="222">
        <v>0</v>
      </c>
      <c r="J823" s="168">
        <v>58</v>
      </c>
      <c r="O823" s="203">
        <f t="shared" si="52"/>
        <v>58</v>
      </c>
      <c r="R823" s="168">
        <f t="shared" si="50"/>
        <v>58</v>
      </c>
      <c r="S823" s="203">
        <f t="shared" si="53"/>
        <v>58</v>
      </c>
      <c r="U823" s="168">
        <f t="shared" si="51"/>
        <v>58</v>
      </c>
    </row>
    <row r="824" spans="1:21" ht="20.100000000000001" hidden="1" customHeight="1">
      <c r="A824" s="168">
        <v>2110305</v>
      </c>
      <c r="B824" s="164" t="s">
        <v>2097</v>
      </c>
      <c r="C824" s="173">
        <v>0</v>
      </c>
      <c r="D824" s="221">
        <v>0</v>
      </c>
      <c r="E824" s="222">
        <v>0</v>
      </c>
      <c r="O824" s="203">
        <f t="shared" si="52"/>
        <v>0</v>
      </c>
      <c r="R824" s="168">
        <f t="shared" si="50"/>
        <v>0</v>
      </c>
      <c r="S824" s="203">
        <f t="shared" si="53"/>
        <v>0</v>
      </c>
      <c r="U824" s="168">
        <f t="shared" si="51"/>
        <v>0</v>
      </c>
    </row>
    <row r="825" spans="1:21" ht="20.100000000000001" hidden="1" customHeight="1">
      <c r="A825" s="168">
        <v>2110306</v>
      </c>
      <c r="B825" s="164" t="s">
        <v>2098</v>
      </c>
      <c r="C825" s="173">
        <v>0</v>
      </c>
      <c r="D825" s="221">
        <v>0</v>
      </c>
      <c r="E825" s="222">
        <v>0</v>
      </c>
      <c r="O825" s="203">
        <f t="shared" si="52"/>
        <v>0</v>
      </c>
      <c r="R825" s="168">
        <f t="shared" si="50"/>
        <v>0</v>
      </c>
      <c r="S825" s="203">
        <f t="shared" si="53"/>
        <v>0</v>
      </c>
      <c r="U825" s="168">
        <f t="shared" si="51"/>
        <v>0</v>
      </c>
    </row>
    <row r="826" spans="1:21" ht="20.100000000000001" customHeight="1">
      <c r="A826" s="168">
        <v>2110399</v>
      </c>
      <c r="B826" s="164" t="s">
        <v>2099</v>
      </c>
      <c r="C826" s="173">
        <v>300</v>
      </c>
      <c r="D826" s="221">
        <v>0</v>
      </c>
      <c r="E826" s="222">
        <v>300</v>
      </c>
      <c r="O826" s="203">
        <f t="shared" si="52"/>
        <v>-300</v>
      </c>
      <c r="Q826" s="168">
        <v>300</v>
      </c>
      <c r="R826" s="168">
        <f t="shared" si="50"/>
        <v>300</v>
      </c>
      <c r="S826" s="203">
        <f t="shared" si="53"/>
        <v>0</v>
      </c>
      <c r="U826" s="168">
        <f t="shared" si="51"/>
        <v>300</v>
      </c>
    </row>
    <row r="827" spans="1:21" ht="20.100000000000001" customHeight="1">
      <c r="A827" s="168">
        <v>21104</v>
      </c>
      <c r="B827" s="164" t="s">
        <v>2100</v>
      </c>
      <c r="C827" s="173">
        <v>283.75</v>
      </c>
      <c r="D827" s="221">
        <v>0</v>
      </c>
      <c r="E827" s="222">
        <v>240</v>
      </c>
      <c r="F827" s="168">
        <v>2705</v>
      </c>
      <c r="I827" s="168">
        <v>450</v>
      </c>
      <c r="M827" s="168">
        <v>628.75</v>
      </c>
      <c r="O827" s="203">
        <f t="shared" si="52"/>
        <v>3543.75</v>
      </c>
      <c r="R827" s="168">
        <f t="shared" si="50"/>
        <v>3783.75</v>
      </c>
      <c r="S827" s="203">
        <f t="shared" si="53"/>
        <v>3543.75</v>
      </c>
      <c r="T827" s="168">
        <v>-3500</v>
      </c>
      <c r="U827" s="168">
        <f t="shared" si="51"/>
        <v>283.75</v>
      </c>
    </row>
    <row r="828" spans="1:21" ht="20.100000000000001" hidden="1" customHeight="1">
      <c r="A828" s="168">
        <v>2110401</v>
      </c>
      <c r="B828" s="164" t="s">
        <v>2101</v>
      </c>
      <c r="C828" s="173">
        <v>0</v>
      </c>
      <c r="D828" s="221">
        <v>0</v>
      </c>
      <c r="E828" s="222">
        <v>0</v>
      </c>
      <c r="O828" s="203">
        <f t="shared" si="52"/>
        <v>0</v>
      </c>
      <c r="R828" s="168">
        <f t="shared" si="50"/>
        <v>0</v>
      </c>
      <c r="S828" s="203">
        <f t="shared" si="53"/>
        <v>0</v>
      </c>
      <c r="U828" s="168">
        <f t="shared" si="51"/>
        <v>0</v>
      </c>
    </row>
    <row r="829" spans="1:21" ht="20.100000000000001" customHeight="1">
      <c r="A829" s="168">
        <v>2110402</v>
      </c>
      <c r="B829" s="164" t="s">
        <v>2102</v>
      </c>
      <c r="C829" s="173">
        <v>283.75</v>
      </c>
      <c r="D829" s="221">
        <v>0</v>
      </c>
      <c r="E829" s="222">
        <v>240</v>
      </c>
      <c r="F829" s="168">
        <v>2705</v>
      </c>
      <c r="I829" s="168">
        <v>450</v>
      </c>
      <c r="M829" s="168">
        <v>628.75</v>
      </c>
      <c r="O829" s="203">
        <f t="shared" si="52"/>
        <v>3543.75</v>
      </c>
      <c r="R829" s="168">
        <f t="shared" si="50"/>
        <v>3783.75</v>
      </c>
      <c r="S829" s="203">
        <f t="shared" si="53"/>
        <v>3543.75</v>
      </c>
      <c r="T829" s="168">
        <v>-3500</v>
      </c>
      <c r="U829" s="168">
        <f t="shared" si="51"/>
        <v>283.75</v>
      </c>
    </row>
    <row r="830" spans="1:21" ht="20.100000000000001" hidden="1" customHeight="1">
      <c r="A830" s="168">
        <v>2110404</v>
      </c>
      <c r="B830" s="164" t="s">
        <v>2103</v>
      </c>
      <c r="C830" s="173">
        <v>0</v>
      </c>
      <c r="D830" s="221">
        <v>0</v>
      </c>
      <c r="E830" s="222">
        <v>0</v>
      </c>
      <c r="O830" s="203">
        <f t="shared" si="52"/>
        <v>0</v>
      </c>
      <c r="R830" s="168">
        <f t="shared" si="50"/>
        <v>0</v>
      </c>
      <c r="S830" s="203">
        <f t="shared" si="53"/>
        <v>0</v>
      </c>
      <c r="U830" s="168">
        <f t="shared" si="51"/>
        <v>0</v>
      </c>
    </row>
    <row r="831" spans="1:21" ht="20.100000000000001" hidden="1" customHeight="1">
      <c r="A831" s="168">
        <v>2110499</v>
      </c>
      <c r="B831" s="164" t="s">
        <v>2104</v>
      </c>
      <c r="C831" s="173">
        <v>0</v>
      </c>
      <c r="D831" s="221">
        <v>0</v>
      </c>
      <c r="E831" s="222">
        <v>0</v>
      </c>
      <c r="O831" s="203">
        <f t="shared" si="52"/>
        <v>0</v>
      </c>
      <c r="R831" s="168">
        <f t="shared" si="50"/>
        <v>0</v>
      </c>
      <c r="S831" s="203">
        <f t="shared" si="53"/>
        <v>0</v>
      </c>
      <c r="U831" s="168">
        <f t="shared" si="51"/>
        <v>0</v>
      </c>
    </row>
    <row r="832" spans="1:21" ht="20.100000000000001" customHeight="1">
      <c r="A832" s="168">
        <v>21105</v>
      </c>
      <c r="B832" s="164" t="s">
        <v>2105</v>
      </c>
      <c r="C832" s="173">
        <v>106</v>
      </c>
      <c r="D832" s="221">
        <v>0</v>
      </c>
      <c r="E832" s="222">
        <v>36</v>
      </c>
      <c r="J832" s="168">
        <v>120</v>
      </c>
      <c r="N832" s="168">
        <v>150</v>
      </c>
      <c r="O832" s="203">
        <f t="shared" si="52"/>
        <v>234</v>
      </c>
      <c r="Q832" s="168">
        <v>36</v>
      </c>
      <c r="R832" s="168">
        <f t="shared" si="50"/>
        <v>306</v>
      </c>
      <c r="S832" s="203">
        <f t="shared" si="53"/>
        <v>270</v>
      </c>
      <c r="T832" s="168">
        <v>-200</v>
      </c>
      <c r="U832" s="168">
        <f t="shared" si="51"/>
        <v>106</v>
      </c>
    </row>
    <row r="833" spans="1:21" ht="20.100000000000001" hidden="1" customHeight="1">
      <c r="A833" s="168">
        <v>2110501</v>
      </c>
      <c r="B833" s="164" t="s">
        <v>2106</v>
      </c>
      <c r="C833" s="173">
        <v>0</v>
      </c>
      <c r="D833" s="221">
        <v>0</v>
      </c>
      <c r="E833" s="222">
        <v>0</v>
      </c>
      <c r="O833" s="203">
        <f t="shared" si="52"/>
        <v>0</v>
      </c>
      <c r="R833" s="168">
        <f t="shared" si="50"/>
        <v>0</v>
      </c>
      <c r="S833" s="203">
        <f t="shared" si="53"/>
        <v>0</v>
      </c>
      <c r="U833" s="168">
        <f t="shared" si="51"/>
        <v>0</v>
      </c>
    </row>
    <row r="834" spans="1:21" ht="20.100000000000001" customHeight="1">
      <c r="A834" s="168">
        <v>2110502</v>
      </c>
      <c r="B834" s="164" t="s">
        <v>2107</v>
      </c>
      <c r="C834" s="173">
        <v>70</v>
      </c>
      <c r="D834" s="221">
        <v>0</v>
      </c>
      <c r="E834" s="222">
        <v>0</v>
      </c>
      <c r="J834" s="168">
        <v>120</v>
      </c>
      <c r="N834" s="168">
        <v>150</v>
      </c>
      <c r="O834" s="203">
        <f t="shared" si="52"/>
        <v>270</v>
      </c>
      <c r="R834" s="168">
        <f t="shared" si="50"/>
        <v>270</v>
      </c>
      <c r="S834" s="203">
        <f t="shared" si="53"/>
        <v>270</v>
      </c>
      <c r="T834" s="168">
        <v>-200</v>
      </c>
      <c r="U834" s="168">
        <f t="shared" si="51"/>
        <v>70</v>
      </c>
    </row>
    <row r="835" spans="1:21" ht="20.100000000000001" customHeight="1">
      <c r="A835" s="168">
        <v>2110503</v>
      </c>
      <c r="B835" s="164" t="s">
        <v>2108</v>
      </c>
      <c r="C835" s="173">
        <v>36</v>
      </c>
      <c r="D835" s="221">
        <v>0</v>
      </c>
      <c r="E835" s="222">
        <v>36</v>
      </c>
      <c r="O835" s="203">
        <f t="shared" si="52"/>
        <v>-36</v>
      </c>
      <c r="Q835" s="168">
        <v>36</v>
      </c>
      <c r="R835" s="168">
        <f t="shared" si="50"/>
        <v>36</v>
      </c>
      <c r="S835" s="203">
        <f t="shared" si="53"/>
        <v>0</v>
      </c>
      <c r="U835" s="168">
        <f t="shared" si="51"/>
        <v>36</v>
      </c>
    </row>
    <row r="836" spans="1:21" ht="20.100000000000001" hidden="1" customHeight="1">
      <c r="A836" s="168">
        <v>2110506</v>
      </c>
      <c r="B836" s="164" t="s">
        <v>2109</v>
      </c>
      <c r="C836" s="173">
        <v>0</v>
      </c>
      <c r="D836" s="221">
        <v>0</v>
      </c>
      <c r="E836" s="222">
        <v>0</v>
      </c>
      <c r="O836" s="203">
        <f t="shared" si="52"/>
        <v>0</v>
      </c>
      <c r="R836" s="168">
        <f t="shared" si="50"/>
        <v>0</v>
      </c>
      <c r="S836" s="203">
        <f t="shared" si="53"/>
        <v>0</v>
      </c>
      <c r="U836" s="168">
        <f t="shared" si="51"/>
        <v>0</v>
      </c>
    </row>
    <row r="837" spans="1:21" ht="20.100000000000001" hidden="1" customHeight="1">
      <c r="A837" s="168">
        <v>2110507</v>
      </c>
      <c r="B837" s="164" t="s">
        <v>2110</v>
      </c>
      <c r="C837" s="173">
        <v>0</v>
      </c>
      <c r="D837" s="221">
        <v>0</v>
      </c>
      <c r="E837" s="222">
        <v>0</v>
      </c>
      <c r="O837" s="203">
        <f t="shared" si="52"/>
        <v>0</v>
      </c>
      <c r="R837" s="168">
        <f t="shared" si="50"/>
        <v>0</v>
      </c>
      <c r="S837" s="203">
        <f t="shared" si="53"/>
        <v>0</v>
      </c>
      <c r="U837" s="168">
        <f t="shared" si="51"/>
        <v>0</v>
      </c>
    </row>
    <row r="838" spans="1:21" ht="20.100000000000001" hidden="1" customHeight="1">
      <c r="A838" s="168">
        <v>2110599</v>
      </c>
      <c r="B838" s="164" t="s">
        <v>2111</v>
      </c>
      <c r="C838" s="173">
        <v>0</v>
      </c>
      <c r="D838" s="221">
        <v>0</v>
      </c>
      <c r="E838" s="222">
        <v>0</v>
      </c>
      <c r="O838" s="203">
        <f t="shared" si="52"/>
        <v>0</v>
      </c>
      <c r="R838" s="168">
        <f t="shared" ref="R838:R901" si="54">F838+G838+H838+I838+J838+K838+L838+M838+N838+P838+Q838</f>
        <v>0</v>
      </c>
      <c r="S838" s="203">
        <f t="shared" si="53"/>
        <v>0</v>
      </c>
      <c r="U838" s="168">
        <f t="shared" ref="U838:U901" si="55">R838+T838</f>
        <v>0</v>
      </c>
    </row>
    <row r="839" spans="1:21" ht="20.100000000000001" customHeight="1">
      <c r="A839" s="168">
        <v>21106</v>
      </c>
      <c r="B839" s="164" t="s">
        <v>2112</v>
      </c>
      <c r="C839" s="173">
        <v>3294</v>
      </c>
      <c r="D839" s="221">
        <v>0</v>
      </c>
      <c r="E839" s="222">
        <v>3139</v>
      </c>
      <c r="J839" s="168">
        <v>1216</v>
      </c>
      <c r="M839" s="168">
        <v>115</v>
      </c>
      <c r="N839" s="168">
        <v>5663</v>
      </c>
      <c r="O839" s="203">
        <f t="shared" ref="O839:O902" si="56">F839+G839+H839+I839+J839+K839+L839+M839+N839-E839</f>
        <v>3855</v>
      </c>
      <c r="R839" s="168">
        <f t="shared" si="54"/>
        <v>6994</v>
      </c>
      <c r="S839" s="203">
        <f t="shared" ref="S839:S902" si="57">R839-E839</f>
        <v>3855</v>
      </c>
      <c r="T839" s="168">
        <v>-3700</v>
      </c>
      <c r="U839" s="168">
        <f t="shared" si="55"/>
        <v>3294</v>
      </c>
    </row>
    <row r="840" spans="1:21" ht="20.100000000000001" customHeight="1">
      <c r="A840" s="168">
        <v>2110602</v>
      </c>
      <c r="B840" s="164" t="s">
        <v>2113</v>
      </c>
      <c r="C840" s="173">
        <v>3063</v>
      </c>
      <c r="D840" s="221">
        <v>0</v>
      </c>
      <c r="E840" s="222">
        <v>3005</v>
      </c>
      <c r="N840" s="168">
        <v>5663</v>
      </c>
      <c r="O840" s="203">
        <f t="shared" si="56"/>
        <v>2658</v>
      </c>
      <c r="R840" s="168">
        <f t="shared" si="54"/>
        <v>5663</v>
      </c>
      <c r="S840" s="203">
        <f t="shared" si="57"/>
        <v>2658</v>
      </c>
      <c r="T840" s="168">
        <v>-2600</v>
      </c>
      <c r="U840" s="168">
        <f t="shared" si="55"/>
        <v>3063</v>
      </c>
    </row>
    <row r="841" spans="1:21" ht="20.100000000000001" hidden="1" customHeight="1">
      <c r="A841" s="168">
        <v>2110603</v>
      </c>
      <c r="B841" s="164" t="s">
        <v>2114</v>
      </c>
      <c r="C841" s="173">
        <v>0</v>
      </c>
      <c r="D841" s="221">
        <v>0</v>
      </c>
      <c r="E841" s="222">
        <v>0</v>
      </c>
      <c r="O841" s="203">
        <f t="shared" si="56"/>
        <v>0</v>
      </c>
      <c r="R841" s="168">
        <f t="shared" si="54"/>
        <v>0</v>
      </c>
      <c r="S841" s="203">
        <f t="shared" si="57"/>
        <v>0</v>
      </c>
      <c r="U841" s="168">
        <f t="shared" si="55"/>
        <v>0</v>
      </c>
    </row>
    <row r="842" spans="1:21" ht="20.100000000000001" hidden="1" customHeight="1">
      <c r="A842" s="168">
        <v>2110604</v>
      </c>
      <c r="B842" s="164" t="s">
        <v>2115</v>
      </c>
      <c r="C842" s="173">
        <v>0</v>
      </c>
      <c r="D842" s="221">
        <v>0</v>
      </c>
      <c r="E842" s="222">
        <v>0</v>
      </c>
      <c r="O842" s="203">
        <f t="shared" si="56"/>
        <v>0</v>
      </c>
      <c r="R842" s="168">
        <f t="shared" si="54"/>
        <v>0</v>
      </c>
      <c r="S842" s="203">
        <f t="shared" si="57"/>
        <v>0</v>
      </c>
      <c r="U842" s="168">
        <f t="shared" si="55"/>
        <v>0</v>
      </c>
    </row>
    <row r="843" spans="1:21" ht="20.100000000000001" customHeight="1">
      <c r="A843" s="168">
        <v>2110605</v>
      </c>
      <c r="B843" s="164" t="s">
        <v>2116</v>
      </c>
      <c r="C843" s="173">
        <v>200</v>
      </c>
      <c r="D843" s="221">
        <v>0</v>
      </c>
      <c r="E843" s="222">
        <v>118</v>
      </c>
      <c r="J843" s="168">
        <v>1200</v>
      </c>
      <c r="O843" s="203">
        <f t="shared" si="56"/>
        <v>1082</v>
      </c>
      <c r="R843" s="168">
        <f t="shared" si="54"/>
        <v>1200</v>
      </c>
      <c r="S843" s="203">
        <f t="shared" si="57"/>
        <v>1082</v>
      </c>
      <c r="T843" s="168">
        <v>-1000</v>
      </c>
      <c r="U843" s="168">
        <f t="shared" si="55"/>
        <v>200</v>
      </c>
    </row>
    <row r="844" spans="1:21" ht="20.100000000000001" customHeight="1">
      <c r="A844" s="168">
        <v>2110699</v>
      </c>
      <c r="B844" s="164" t="s">
        <v>2117</v>
      </c>
      <c r="C844" s="173">
        <v>31</v>
      </c>
      <c r="D844" s="221">
        <v>0</v>
      </c>
      <c r="E844" s="222">
        <v>16</v>
      </c>
      <c r="J844" s="168">
        <v>16</v>
      </c>
      <c r="M844" s="168">
        <v>115</v>
      </c>
      <c r="O844" s="203">
        <f t="shared" si="56"/>
        <v>115</v>
      </c>
      <c r="R844" s="168">
        <f t="shared" si="54"/>
        <v>131</v>
      </c>
      <c r="S844" s="203">
        <f t="shared" si="57"/>
        <v>115</v>
      </c>
      <c r="T844" s="168">
        <v>-100</v>
      </c>
      <c r="U844" s="168">
        <f t="shared" si="55"/>
        <v>31</v>
      </c>
    </row>
    <row r="845" spans="1:21" ht="20.100000000000001" hidden="1" customHeight="1">
      <c r="A845" s="168">
        <v>21107</v>
      </c>
      <c r="B845" s="164" t="s">
        <v>2118</v>
      </c>
      <c r="C845" s="173">
        <v>0</v>
      </c>
      <c r="D845" s="221">
        <v>0</v>
      </c>
      <c r="E845" s="222">
        <v>0</v>
      </c>
      <c r="O845" s="203">
        <f t="shared" si="56"/>
        <v>0</v>
      </c>
      <c r="R845" s="168">
        <f t="shared" si="54"/>
        <v>0</v>
      </c>
      <c r="S845" s="203">
        <f t="shared" si="57"/>
        <v>0</v>
      </c>
      <c r="U845" s="168">
        <f t="shared" si="55"/>
        <v>0</v>
      </c>
    </row>
    <row r="846" spans="1:21" ht="20.100000000000001" hidden="1" customHeight="1">
      <c r="A846" s="168">
        <v>2110704</v>
      </c>
      <c r="B846" s="164" t="s">
        <v>2119</v>
      </c>
      <c r="C846" s="173">
        <v>0</v>
      </c>
      <c r="D846" s="221">
        <v>0</v>
      </c>
      <c r="E846" s="222">
        <v>0</v>
      </c>
      <c r="O846" s="203">
        <f t="shared" si="56"/>
        <v>0</v>
      </c>
      <c r="R846" s="168">
        <f t="shared" si="54"/>
        <v>0</v>
      </c>
      <c r="S846" s="203">
        <f t="shared" si="57"/>
        <v>0</v>
      </c>
      <c r="U846" s="168">
        <f t="shared" si="55"/>
        <v>0</v>
      </c>
    </row>
    <row r="847" spans="1:21" ht="20.100000000000001" hidden="1" customHeight="1">
      <c r="A847" s="168">
        <v>2110799</v>
      </c>
      <c r="B847" s="164" t="s">
        <v>2120</v>
      </c>
      <c r="C847" s="173">
        <v>0</v>
      </c>
      <c r="D847" s="221">
        <v>0</v>
      </c>
      <c r="E847" s="222">
        <v>0</v>
      </c>
      <c r="O847" s="203">
        <f t="shared" si="56"/>
        <v>0</v>
      </c>
      <c r="R847" s="168">
        <f t="shared" si="54"/>
        <v>0</v>
      </c>
      <c r="S847" s="203">
        <f t="shared" si="57"/>
        <v>0</v>
      </c>
      <c r="U847" s="168">
        <f t="shared" si="55"/>
        <v>0</v>
      </c>
    </row>
    <row r="848" spans="1:21" ht="20.100000000000001" hidden="1" customHeight="1">
      <c r="A848" s="168">
        <v>21108</v>
      </c>
      <c r="B848" s="164" t="s">
        <v>2121</v>
      </c>
      <c r="C848" s="173">
        <v>0</v>
      </c>
      <c r="D848" s="221">
        <v>0</v>
      </c>
      <c r="E848" s="222">
        <v>0</v>
      </c>
      <c r="O848" s="203">
        <f t="shared" si="56"/>
        <v>0</v>
      </c>
      <c r="R848" s="168">
        <f t="shared" si="54"/>
        <v>0</v>
      </c>
      <c r="S848" s="203">
        <f t="shared" si="57"/>
        <v>0</v>
      </c>
      <c r="U848" s="168">
        <f t="shared" si="55"/>
        <v>0</v>
      </c>
    </row>
    <row r="849" spans="1:21" ht="20.100000000000001" hidden="1" customHeight="1">
      <c r="A849" s="168">
        <v>2110804</v>
      </c>
      <c r="B849" s="164" t="s">
        <v>2122</v>
      </c>
      <c r="C849" s="173">
        <v>0</v>
      </c>
      <c r="D849" s="221">
        <v>0</v>
      </c>
      <c r="E849" s="222">
        <v>0</v>
      </c>
      <c r="O849" s="203">
        <f t="shared" si="56"/>
        <v>0</v>
      </c>
      <c r="R849" s="168">
        <f t="shared" si="54"/>
        <v>0</v>
      </c>
      <c r="S849" s="203">
        <f t="shared" si="57"/>
        <v>0</v>
      </c>
      <c r="U849" s="168">
        <f t="shared" si="55"/>
        <v>0</v>
      </c>
    </row>
    <row r="850" spans="1:21" ht="20.100000000000001" hidden="1" customHeight="1">
      <c r="A850" s="168">
        <v>2110899</v>
      </c>
      <c r="B850" s="164" t="s">
        <v>2123</v>
      </c>
      <c r="C850" s="173">
        <v>0</v>
      </c>
      <c r="D850" s="221">
        <v>0</v>
      </c>
      <c r="E850" s="222">
        <v>0</v>
      </c>
      <c r="O850" s="203">
        <f t="shared" si="56"/>
        <v>0</v>
      </c>
      <c r="R850" s="168">
        <f t="shared" si="54"/>
        <v>0</v>
      </c>
      <c r="S850" s="203">
        <f t="shared" si="57"/>
        <v>0</v>
      </c>
      <c r="U850" s="168">
        <f t="shared" si="55"/>
        <v>0</v>
      </c>
    </row>
    <row r="851" spans="1:21" ht="20.100000000000001" hidden="1" customHeight="1">
      <c r="A851" s="168">
        <v>21109</v>
      </c>
      <c r="B851" s="164" t="s">
        <v>2124</v>
      </c>
      <c r="C851" s="173">
        <v>0</v>
      </c>
      <c r="D851" s="221">
        <v>0</v>
      </c>
      <c r="E851" s="222">
        <v>0</v>
      </c>
      <c r="O851" s="203">
        <f t="shared" si="56"/>
        <v>0</v>
      </c>
      <c r="R851" s="168">
        <f t="shared" si="54"/>
        <v>0</v>
      </c>
      <c r="S851" s="203">
        <f t="shared" si="57"/>
        <v>0</v>
      </c>
      <c r="U851" s="168">
        <f t="shared" si="55"/>
        <v>0</v>
      </c>
    </row>
    <row r="852" spans="1:21" ht="20.100000000000001" hidden="1" customHeight="1">
      <c r="A852" s="168">
        <v>2110901</v>
      </c>
      <c r="B852" s="164" t="s">
        <v>674</v>
      </c>
      <c r="C852" s="173">
        <v>0</v>
      </c>
      <c r="D852" s="221">
        <v>0</v>
      </c>
      <c r="E852" s="222">
        <v>0</v>
      </c>
      <c r="O852" s="203">
        <f t="shared" si="56"/>
        <v>0</v>
      </c>
      <c r="R852" s="168">
        <f t="shared" si="54"/>
        <v>0</v>
      </c>
      <c r="S852" s="203">
        <f t="shared" si="57"/>
        <v>0</v>
      </c>
      <c r="U852" s="168">
        <f t="shared" si="55"/>
        <v>0</v>
      </c>
    </row>
    <row r="853" spans="1:21" ht="20.100000000000001" customHeight="1">
      <c r="A853" s="168">
        <v>21110</v>
      </c>
      <c r="B853" s="164" t="s">
        <v>2125</v>
      </c>
      <c r="C853" s="173">
        <v>144</v>
      </c>
      <c r="D853" s="221">
        <v>0</v>
      </c>
      <c r="E853" s="222">
        <v>144</v>
      </c>
      <c r="O853" s="203">
        <f t="shared" si="56"/>
        <v>-144</v>
      </c>
      <c r="Q853" s="168">
        <v>144</v>
      </c>
      <c r="R853" s="168">
        <f t="shared" si="54"/>
        <v>144</v>
      </c>
      <c r="S853" s="203">
        <f t="shared" si="57"/>
        <v>0</v>
      </c>
      <c r="U853" s="168">
        <f t="shared" si="55"/>
        <v>144</v>
      </c>
    </row>
    <row r="854" spans="1:21" ht="20.100000000000001" customHeight="1">
      <c r="A854" s="168">
        <v>2111001</v>
      </c>
      <c r="B854" s="164" t="s">
        <v>676</v>
      </c>
      <c r="C854" s="173">
        <v>144</v>
      </c>
      <c r="D854" s="221">
        <v>0</v>
      </c>
      <c r="E854" s="222">
        <v>144</v>
      </c>
      <c r="O854" s="203">
        <f t="shared" si="56"/>
        <v>-144</v>
      </c>
      <c r="Q854" s="168">
        <v>144</v>
      </c>
      <c r="R854" s="168">
        <f t="shared" si="54"/>
        <v>144</v>
      </c>
      <c r="S854" s="203">
        <f t="shared" si="57"/>
        <v>0</v>
      </c>
      <c r="U854" s="168">
        <f t="shared" si="55"/>
        <v>144</v>
      </c>
    </row>
    <row r="855" spans="1:21" ht="20.100000000000001" hidden="1" customHeight="1">
      <c r="A855" s="168">
        <v>21111</v>
      </c>
      <c r="B855" s="164" t="s">
        <v>2126</v>
      </c>
      <c r="C855" s="173">
        <v>0</v>
      </c>
      <c r="D855" s="221">
        <v>0</v>
      </c>
      <c r="E855" s="222">
        <v>0</v>
      </c>
      <c r="O855" s="203">
        <f t="shared" si="56"/>
        <v>0</v>
      </c>
      <c r="R855" s="168">
        <f t="shared" si="54"/>
        <v>0</v>
      </c>
      <c r="S855" s="203">
        <f t="shared" si="57"/>
        <v>0</v>
      </c>
      <c r="U855" s="168">
        <f t="shared" si="55"/>
        <v>0</v>
      </c>
    </row>
    <row r="856" spans="1:21" ht="20.100000000000001" hidden="1" customHeight="1">
      <c r="A856" s="168">
        <v>2111101</v>
      </c>
      <c r="B856" s="164" t="s">
        <v>2127</v>
      </c>
      <c r="C856" s="173">
        <v>0</v>
      </c>
      <c r="D856" s="221">
        <v>0</v>
      </c>
      <c r="E856" s="222">
        <v>0</v>
      </c>
      <c r="O856" s="203">
        <f t="shared" si="56"/>
        <v>0</v>
      </c>
      <c r="R856" s="168">
        <f t="shared" si="54"/>
        <v>0</v>
      </c>
      <c r="S856" s="203">
        <f t="shared" si="57"/>
        <v>0</v>
      </c>
      <c r="U856" s="168">
        <f t="shared" si="55"/>
        <v>0</v>
      </c>
    </row>
    <row r="857" spans="1:21" ht="20.100000000000001" hidden="1" customHeight="1">
      <c r="A857" s="168">
        <v>2111102</v>
      </c>
      <c r="B857" s="164" t="s">
        <v>2128</v>
      </c>
      <c r="C857" s="173">
        <v>0</v>
      </c>
      <c r="D857" s="221">
        <v>0</v>
      </c>
      <c r="E857" s="222">
        <v>0</v>
      </c>
      <c r="O857" s="203">
        <f t="shared" si="56"/>
        <v>0</v>
      </c>
      <c r="R857" s="168">
        <f t="shared" si="54"/>
        <v>0</v>
      </c>
      <c r="S857" s="203">
        <f t="shared" si="57"/>
        <v>0</v>
      </c>
      <c r="U857" s="168">
        <f t="shared" si="55"/>
        <v>0</v>
      </c>
    </row>
    <row r="858" spans="1:21" ht="20.100000000000001" hidden="1" customHeight="1">
      <c r="A858" s="168">
        <v>2111103</v>
      </c>
      <c r="B858" s="164" t="s">
        <v>2129</v>
      </c>
      <c r="C858" s="173">
        <v>0</v>
      </c>
      <c r="D858" s="221">
        <v>0</v>
      </c>
      <c r="E858" s="222">
        <v>0</v>
      </c>
      <c r="O858" s="203">
        <f t="shared" si="56"/>
        <v>0</v>
      </c>
      <c r="R858" s="168">
        <f t="shared" si="54"/>
        <v>0</v>
      </c>
      <c r="S858" s="203">
        <f t="shared" si="57"/>
        <v>0</v>
      </c>
      <c r="U858" s="168">
        <f t="shared" si="55"/>
        <v>0</v>
      </c>
    </row>
    <row r="859" spans="1:21" ht="20.100000000000001" hidden="1" customHeight="1">
      <c r="A859" s="168">
        <v>2111104</v>
      </c>
      <c r="B859" s="164" t="s">
        <v>2130</v>
      </c>
      <c r="C859" s="173">
        <v>0</v>
      </c>
      <c r="D859" s="221">
        <v>0</v>
      </c>
      <c r="E859" s="222">
        <v>0</v>
      </c>
      <c r="O859" s="203">
        <f t="shared" si="56"/>
        <v>0</v>
      </c>
      <c r="R859" s="168">
        <f t="shared" si="54"/>
        <v>0</v>
      </c>
      <c r="S859" s="203">
        <f t="shared" si="57"/>
        <v>0</v>
      </c>
      <c r="U859" s="168">
        <f t="shared" si="55"/>
        <v>0</v>
      </c>
    </row>
    <row r="860" spans="1:21" ht="20.100000000000001" hidden="1" customHeight="1">
      <c r="A860" s="168">
        <v>2111199</v>
      </c>
      <c r="B860" s="164" t="s">
        <v>2131</v>
      </c>
      <c r="C860" s="173">
        <v>0</v>
      </c>
      <c r="D860" s="221">
        <v>0</v>
      </c>
      <c r="E860" s="222">
        <v>0</v>
      </c>
      <c r="O860" s="203">
        <f t="shared" si="56"/>
        <v>0</v>
      </c>
      <c r="R860" s="168">
        <f t="shared" si="54"/>
        <v>0</v>
      </c>
      <c r="S860" s="203">
        <f t="shared" si="57"/>
        <v>0</v>
      </c>
      <c r="U860" s="168">
        <f t="shared" si="55"/>
        <v>0</v>
      </c>
    </row>
    <row r="861" spans="1:21" ht="20.100000000000001" customHeight="1">
      <c r="A861" s="168">
        <v>21112</v>
      </c>
      <c r="B861" s="164" t="s">
        <v>2132</v>
      </c>
      <c r="C861" s="173">
        <v>55</v>
      </c>
      <c r="D861" s="221">
        <v>0</v>
      </c>
      <c r="E861" s="222">
        <v>55</v>
      </c>
      <c r="O861" s="203">
        <f t="shared" si="56"/>
        <v>-55</v>
      </c>
      <c r="Q861" s="168">
        <v>55</v>
      </c>
      <c r="R861" s="168">
        <f t="shared" si="54"/>
        <v>55</v>
      </c>
      <c r="S861" s="203">
        <f t="shared" si="57"/>
        <v>0</v>
      </c>
      <c r="U861" s="168">
        <f t="shared" si="55"/>
        <v>55</v>
      </c>
    </row>
    <row r="862" spans="1:21" ht="20.100000000000001" customHeight="1">
      <c r="A862" s="168">
        <v>2111201</v>
      </c>
      <c r="B862" s="164" t="s">
        <v>684</v>
      </c>
      <c r="C862" s="173">
        <v>55</v>
      </c>
      <c r="D862" s="221">
        <v>0</v>
      </c>
      <c r="E862" s="222">
        <v>55</v>
      </c>
      <c r="O862" s="203">
        <f t="shared" si="56"/>
        <v>-55</v>
      </c>
      <c r="Q862" s="168">
        <v>55</v>
      </c>
      <c r="R862" s="168">
        <f t="shared" si="54"/>
        <v>55</v>
      </c>
      <c r="S862" s="203">
        <f t="shared" si="57"/>
        <v>0</v>
      </c>
      <c r="U862" s="168">
        <f t="shared" si="55"/>
        <v>55</v>
      </c>
    </row>
    <row r="863" spans="1:21" ht="20.100000000000001" hidden="1" customHeight="1">
      <c r="A863" s="168">
        <v>21113</v>
      </c>
      <c r="B863" s="164" t="s">
        <v>2133</v>
      </c>
      <c r="C863" s="173">
        <v>0</v>
      </c>
      <c r="D863" s="221">
        <v>0</v>
      </c>
      <c r="E863" s="222">
        <v>0</v>
      </c>
      <c r="O863" s="203">
        <f t="shared" si="56"/>
        <v>0</v>
      </c>
      <c r="R863" s="168">
        <f t="shared" si="54"/>
        <v>0</v>
      </c>
      <c r="S863" s="203">
        <f t="shared" si="57"/>
        <v>0</v>
      </c>
      <c r="U863" s="168">
        <f t="shared" si="55"/>
        <v>0</v>
      </c>
    </row>
    <row r="864" spans="1:21" ht="20.100000000000001" hidden="1" customHeight="1">
      <c r="A864" s="168">
        <v>2111301</v>
      </c>
      <c r="B864" s="164" t="s">
        <v>686</v>
      </c>
      <c r="C864" s="173">
        <v>0</v>
      </c>
      <c r="D864" s="221">
        <v>0</v>
      </c>
      <c r="E864" s="222">
        <v>0</v>
      </c>
      <c r="O864" s="203">
        <f t="shared" si="56"/>
        <v>0</v>
      </c>
      <c r="R864" s="168">
        <f t="shared" si="54"/>
        <v>0</v>
      </c>
      <c r="S864" s="203">
        <f t="shared" si="57"/>
        <v>0</v>
      </c>
      <c r="U864" s="168">
        <f t="shared" si="55"/>
        <v>0</v>
      </c>
    </row>
    <row r="865" spans="1:21" ht="20.100000000000001" hidden="1" customHeight="1">
      <c r="A865" s="168">
        <v>21114</v>
      </c>
      <c r="B865" s="164" t="s">
        <v>2134</v>
      </c>
      <c r="C865" s="173">
        <v>0</v>
      </c>
      <c r="D865" s="221">
        <v>0</v>
      </c>
      <c r="E865" s="222">
        <v>0</v>
      </c>
      <c r="O865" s="203">
        <f t="shared" si="56"/>
        <v>0</v>
      </c>
      <c r="R865" s="168">
        <f t="shared" si="54"/>
        <v>0</v>
      </c>
      <c r="S865" s="203">
        <f t="shared" si="57"/>
        <v>0</v>
      </c>
      <c r="U865" s="168">
        <f t="shared" si="55"/>
        <v>0</v>
      </c>
    </row>
    <row r="866" spans="1:21" ht="20.100000000000001" hidden="1" customHeight="1">
      <c r="A866" s="168">
        <v>2111401</v>
      </c>
      <c r="B866" s="164" t="s">
        <v>1502</v>
      </c>
      <c r="C866" s="173">
        <v>0</v>
      </c>
      <c r="D866" s="221">
        <v>1</v>
      </c>
      <c r="E866" s="222">
        <v>0</v>
      </c>
      <c r="O866" s="203">
        <f t="shared" si="56"/>
        <v>0</v>
      </c>
      <c r="R866" s="168">
        <f t="shared" si="54"/>
        <v>0</v>
      </c>
      <c r="S866" s="203">
        <f t="shared" si="57"/>
        <v>0</v>
      </c>
      <c r="U866" s="168">
        <f t="shared" si="55"/>
        <v>0</v>
      </c>
    </row>
    <row r="867" spans="1:21" ht="20.100000000000001" hidden="1" customHeight="1">
      <c r="A867" s="168">
        <v>2111402</v>
      </c>
      <c r="B867" s="164" t="s">
        <v>1503</v>
      </c>
      <c r="C867" s="173">
        <v>0</v>
      </c>
      <c r="D867" s="221">
        <v>2</v>
      </c>
      <c r="E867" s="222">
        <v>0</v>
      </c>
      <c r="O867" s="203">
        <f t="shared" si="56"/>
        <v>0</v>
      </c>
      <c r="R867" s="168">
        <f t="shared" si="54"/>
        <v>0</v>
      </c>
      <c r="S867" s="203">
        <f t="shared" si="57"/>
        <v>0</v>
      </c>
      <c r="U867" s="168">
        <f t="shared" si="55"/>
        <v>0</v>
      </c>
    </row>
    <row r="868" spans="1:21" ht="20.100000000000001" hidden="1" customHeight="1">
      <c r="A868" s="168">
        <v>2111403</v>
      </c>
      <c r="B868" s="164" t="s">
        <v>1504</v>
      </c>
      <c r="C868" s="173">
        <v>0</v>
      </c>
      <c r="D868" s="221">
        <v>2</v>
      </c>
      <c r="E868" s="222">
        <v>0</v>
      </c>
      <c r="O868" s="203">
        <f t="shared" si="56"/>
        <v>0</v>
      </c>
      <c r="R868" s="168">
        <f t="shared" si="54"/>
        <v>0</v>
      </c>
      <c r="S868" s="203">
        <f t="shared" si="57"/>
        <v>0</v>
      </c>
      <c r="U868" s="168">
        <f t="shared" si="55"/>
        <v>0</v>
      </c>
    </row>
    <row r="869" spans="1:21" ht="20.100000000000001" hidden="1" customHeight="1">
      <c r="A869" s="168">
        <v>2111404</v>
      </c>
      <c r="B869" s="164" t="s">
        <v>2135</v>
      </c>
      <c r="C869" s="173">
        <v>0</v>
      </c>
      <c r="D869" s="221">
        <v>0</v>
      </c>
      <c r="E869" s="222">
        <v>0</v>
      </c>
      <c r="O869" s="203">
        <f t="shared" si="56"/>
        <v>0</v>
      </c>
      <c r="R869" s="168">
        <f t="shared" si="54"/>
        <v>0</v>
      </c>
      <c r="S869" s="203">
        <f t="shared" si="57"/>
        <v>0</v>
      </c>
      <c r="U869" s="168">
        <f t="shared" si="55"/>
        <v>0</v>
      </c>
    </row>
    <row r="870" spans="1:21" ht="20.100000000000001" hidden="1" customHeight="1">
      <c r="A870" s="168">
        <v>2111405</v>
      </c>
      <c r="B870" s="164" t="s">
        <v>2136</v>
      </c>
      <c r="C870" s="173">
        <v>0</v>
      </c>
      <c r="D870" s="221">
        <v>0</v>
      </c>
      <c r="E870" s="222">
        <v>0</v>
      </c>
      <c r="O870" s="203">
        <f t="shared" si="56"/>
        <v>0</v>
      </c>
      <c r="R870" s="168">
        <f t="shared" si="54"/>
        <v>0</v>
      </c>
      <c r="S870" s="203">
        <f t="shared" si="57"/>
        <v>0</v>
      </c>
      <c r="U870" s="168">
        <f t="shared" si="55"/>
        <v>0</v>
      </c>
    </row>
    <row r="871" spans="1:21" ht="20.100000000000001" hidden="1" customHeight="1">
      <c r="A871" s="168">
        <v>2111406</v>
      </c>
      <c r="B871" s="164" t="s">
        <v>2137</v>
      </c>
      <c r="C871" s="173">
        <v>0</v>
      </c>
      <c r="D871" s="221">
        <v>0</v>
      </c>
      <c r="E871" s="222">
        <v>0</v>
      </c>
      <c r="O871" s="203">
        <f t="shared" si="56"/>
        <v>0</v>
      </c>
      <c r="R871" s="168">
        <f t="shared" si="54"/>
        <v>0</v>
      </c>
      <c r="S871" s="203">
        <f t="shared" si="57"/>
        <v>0</v>
      </c>
      <c r="U871" s="168">
        <f t="shared" si="55"/>
        <v>0</v>
      </c>
    </row>
    <row r="872" spans="1:21" ht="20.100000000000001" hidden="1" customHeight="1">
      <c r="A872" s="168">
        <v>2111407</v>
      </c>
      <c r="B872" s="164" t="s">
        <v>2138</v>
      </c>
      <c r="C872" s="173">
        <v>0</v>
      </c>
      <c r="D872" s="221">
        <v>0</v>
      </c>
      <c r="E872" s="222">
        <v>0</v>
      </c>
      <c r="O872" s="203">
        <f t="shared" si="56"/>
        <v>0</v>
      </c>
      <c r="R872" s="168">
        <f t="shared" si="54"/>
        <v>0</v>
      </c>
      <c r="S872" s="203">
        <f t="shared" si="57"/>
        <v>0</v>
      </c>
      <c r="U872" s="168">
        <f t="shared" si="55"/>
        <v>0</v>
      </c>
    </row>
    <row r="873" spans="1:21" ht="20.100000000000001" hidden="1" customHeight="1">
      <c r="A873" s="168">
        <v>2111408</v>
      </c>
      <c r="B873" s="164" t="s">
        <v>2139</v>
      </c>
      <c r="C873" s="173">
        <v>0</v>
      </c>
      <c r="D873" s="221">
        <v>0</v>
      </c>
      <c r="E873" s="222">
        <v>0</v>
      </c>
      <c r="O873" s="203">
        <f t="shared" si="56"/>
        <v>0</v>
      </c>
      <c r="R873" s="168">
        <f t="shared" si="54"/>
        <v>0</v>
      </c>
      <c r="S873" s="203">
        <f t="shared" si="57"/>
        <v>0</v>
      </c>
      <c r="U873" s="168">
        <f t="shared" si="55"/>
        <v>0</v>
      </c>
    </row>
    <row r="874" spans="1:21" ht="20.100000000000001" hidden="1" customHeight="1">
      <c r="A874" s="168">
        <v>2111409</v>
      </c>
      <c r="B874" s="164" t="s">
        <v>2140</v>
      </c>
      <c r="C874" s="173">
        <v>0</v>
      </c>
      <c r="D874" s="221">
        <v>0</v>
      </c>
      <c r="E874" s="222">
        <v>0</v>
      </c>
      <c r="O874" s="203">
        <f t="shared" si="56"/>
        <v>0</v>
      </c>
      <c r="R874" s="168">
        <f t="shared" si="54"/>
        <v>0</v>
      </c>
      <c r="S874" s="203">
        <f t="shared" si="57"/>
        <v>0</v>
      </c>
      <c r="U874" s="168">
        <f t="shared" si="55"/>
        <v>0</v>
      </c>
    </row>
    <row r="875" spans="1:21" ht="20.100000000000001" hidden="1" customHeight="1">
      <c r="A875" s="168">
        <v>2111410</v>
      </c>
      <c r="B875" s="164" t="s">
        <v>2141</v>
      </c>
      <c r="C875" s="173">
        <v>0</v>
      </c>
      <c r="D875" s="221">
        <v>0</v>
      </c>
      <c r="E875" s="222">
        <v>0</v>
      </c>
      <c r="O875" s="203">
        <f t="shared" si="56"/>
        <v>0</v>
      </c>
      <c r="R875" s="168">
        <f t="shared" si="54"/>
        <v>0</v>
      </c>
      <c r="S875" s="203">
        <f t="shared" si="57"/>
        <v>0</v>
      </c>
      <c r="U875" s="168">
        <f t="shared" si="55"/>
        <v>0</v>
      </c>
    </row>
    <row r="876" spans="1:21" ht="20.100000000000001" hidden="1" customHeight="1">
      <c r="A876" s="168">
        <v>2111411</v>
      </c>
      <c r="B876" s="164" t="s">
        <v>1544</v>
      </c>
      <c r="C876" s="173">
        <v>0</v>
      </c>
      <c r="D876" s="221">
        <v>0</v>
      </c>
      <c r="E876" s="222">
        <v>0</v>
      </c>
      <c r="O876" s="203">
        <f t="shared" si="56"/>
        <v>0</v>
      </c>
      <c r="R876" s="168">
        <f t="shared" si="54"/>
        <v>0</v>
      </c>
      <c r="S876" s="203">
        <f t="shared" si="57"/>
        <v>0</v>
      </c>
      <c r="U876" s="168">
        <f t="shared" si="55"/>
        <v>0</v>
      </c>
    </row>
    <row r="877" spans="1:21" ht="20.100000000000001" hidden="1" customHeight="1">
      <c r="A877" s="168">
        <v>2111413</v>
      </c>
      <c r="B877" s="164" t="s">
        <v>2142</v>
      </c>
      <c r="C877" s="173">
        <v>0</v>
      </c>
      <c r="D877" s="221">
        <v>0</v>
      </c>
      <c r="E877" s="222">
        <v>0</v>
      </c>
      <c r="O877" s="203">
        <f t="shared" si="56"/>
        <v>0</v>
      </c>
      <c r="R877" s="168">
        <f t="shared" si="54"/>
        <v>0</v>
      </c>
      <c r="S877" s="203">
        <f t="shared" si="57"/>
        <v>0</v>
      </c>
      <c r="U877" s="168">
        <f t="shared" si="55"/>
        <v>0</v>
      </c>
    </row>
    <row r="878" spans="1:21" ht="20.100000000000001" hidden="1" customHeight="1">
      <c r="A878" s="168">
        <v>2111450</v>
      </c>
      <c r="B878" s="164" t="s">
        <v>1511</v>
      </c>
      <c r="C878" s="173">
        <v>0</v>
      </c>
      <c r="D878" s="221">
        <v>1</v>
      </c>
      <c r="E878" s="222">
        <v>0</v>
      </c>
      <c r="O878" s="203">
        <f t="shared" si="56"/>
        <v>0</v>
      </c>
      <c r="R878" s="168">
        <f t="shared" si="54"/>
        <v>0</v>
      </c>
      <c r="S878" s="203">
        <f t="shared" si="57"/>
        <v>0</v>
      </c>
      <c r="U878" s="168">
        <f t="shared" si="55"/>
        <v>0</v>
      </c>
    </row>
    <row r="879" spans="1:21" ht="20.100000000000001" hidden="1" customHeight="1">
      <c r="A879" s="168">
        <v>2111499</v>
      </c>
      <c r="B879" s="164" t="s">
        <v>2143</v>
      </c>
      <c r="C879" s="173">
        <v>0</v>
      </c>
      <c r="D879" s="221">
        <v>0</v>
      </c>
      <c r="E879" s="222">
        <v>0</v>
      </c>
      <c r="O879" s="203">
        <f t="shared" si="56"/>
        <v>0</v>
      </c>
      <c r="R879" s="168">
        <f t="shared" si="54"/>
        <v>0</v>
      </c>
      <c r="S879" s="203">
        <f t="shared" si="57"/>
        <v>0</v>
      </c>
      <c r="U879" s="168">
        <f t="shared" si="55"/>
        <v>0</v>
      </c>
    </row>
    <row r="880" spans="1:21" ht="20.100000000000001" hidden="1" customHeight="1">
      <c r="A880" s="168">
        <v>21160</v>
      </c>
      <c r="B880" s="164" t="s">
        <v>2144</v>
      </c>
      <c r="C880" s="173">
        <v>0</v>
      </c>
      <c r="D880" s="221">
        <v>0</v>
      </c>
      <c r="E880" s="222">
        <v>0</v>
      </c>
      <c r="O880" s="203">
        <f t="shared" si="56"/>
        <v>0</v>
      </c>
      <c r="R880" s="168">
        <f t="shared" si="54"/>
        <v>0</v>
      </c>
      <c r="S880" s="203">
        <f t="shared" si="57"/>
        <v>0</v>
      </c>
      <c r="U880" s="168">
        <f t="shared" si="55"/>
        <v>0</v>
      </c>
    </row>
    <row r="881" spans="1:21" ht="20.100000000000001" hidden="1" customHeight="1">
      <c r="A881" s="168">
        <v>21161</v>
      </c>
      <c r="B881" s="164" t="s">
        <v>2145</v>
      </c>
      <c r="C881" s="173">
        <v>0</v>
      </c>
      <c r="D881" s="221">
        <v>0</v>
      </c>
      <c r="E881" s="222">
        <v>0</v>
      </c>
      <c r="O881" s="203">
        <f t="shared" si="56"/>
        <v>0</v>
      </c>
      <c r="R881" s="168">
        <f t="shared" si="54"/>
        <v>0</v>
      </c>
      <c r="S881" s="203">
        <f t="shared" si="57"/>
        <v>0</v>
      </c>
      <c r="U881" s="168">
        <f t="shared" si="55"/>
        <v>0</v>
      </c>
    </row>
    <row r="882" spans="1:21" ht="20.100000000000001" customHeight="1">
      <c r="A882" s="168">
        <v>21199</v>
      </c>
      <c r="B882" s="164" t="s">
        <v>2146</v>
      </c>
      <c r="C882" s="173">
        <v>560</v>
      </c>
      <c r="D882" s="221">
        <v>0</v>
      </c>
      <c r="E882" s="222">
        <v>560</v>
      </c>
      <c r="O882" s="203">
        <f t="shared" si="56"/>
        <v>-560</v>
      </c>
      <c r="Q882" s="168">
        <v>560</v>
      </c>
      <c r="R882" s="168">
        <f t="shared" si="54"/>
        <v>560</v>
      </c>
      <c r="S882" s="203">
        <f t="shared" si="57"/>
        <v>0</v>
      </c>
      <c r="U882" s="168">
        <f t="shared" si="55"/>
        <v>560</v>
      </c>
    </row>
    <row r="883" spans="1:21" ht="20.100000000000001" customHeight="1">
      <c r="A883" s="168">
        <v>2119901</v>
      </c>
      <c r="B883" s="164" t="s">
        <v>698</v>
      </c>
      <c r="C883" s="173">
        <v>560</v>
      </c>
      <c r="D883" s="221">
        <v>0</v>
      </c>
      <c r="E883" s="222">
        <v>560</v>
      </c>
      <c r="O883" s="203">
        <f t="shared" si="56"/>
        <v>-560</v>
      </c>
      <c r="Q883" s="168">
        <v>560</v>
      </c>
      <c r="R883" s="168">
        <f t="shared" si="54"/>
        <v>560</v>
      </c>
      <c r="S883" s="203">
        <f t="shared" si="57"/>
        <v>0</v>
      </c>
      <c r="U883" s="168">
        <f t="shared" si="55"/>
        <v>560</v>
      </c>
    </row>
    <row r="884" spans="1:21" ht="20.100000000000001" customHeight="1">
      <c r="A884" s="168">
        <v>212</v>
      </c>
      <c r="B884" s="164" t="s">
        <v>2147</v>
      </c>
      <c r="C884" s="173">
        <v>21497.41</v>
      </c>
      <c r="D884" s="221">
        <v>0</v>
      </c>
      <c r="E884" s="222">
        <v>21497.41</v>
      </c>
      <c r="F884" s="168">
        <v>4729</v>
      </c>
      <c r="I884" s="168">
        <v>828.93</v>
      </c>
      <c r="K884" s="168">
        <v>288.75</v>
      </c>
      <c r="O884" s="203">
        <f t="shared" si="56"/>
        <v>-15650.73</v>
      </c>
      <c r="P884" s="168">
        <v>244.6</v>
      </c>
      <c r="Q884" s="168">
        <v>15406.13</v>
      </c>
      <c r="R884" s="168">
        <f t="shared" si="54"/>
        <v>21497.41</v>
      </c>
      <c r="S884" s="203">
        <f t="shared" si="57"/>
        <v>0</v>
      </c>
      <c r="U884" s="168">
        <f t="shared" si="55"/>
        <v>21497.41</v>
      </c>
    </row>
    <row r="885" spans="1:21" ht="20.100000000000001" customHeight="1">
      <c r="A885" s="168">
        <v>21201</v>
      </c>
      <c r="B885" s="164" t="s">
        <v>2148</v>
      </c>
      <c r="C885" s="173">
        <v>3375.25</v>
      </c>
      <c r="D885" s="221">
        <v>0</v>
      </c>
      <c r="E885" s="222">
        <v>3375.25</v>
      </c>
      <c r="F885" s="168">
        <v>2413</v>
      </c>
      <c r="O885" s="203">
        <f t="shared" si="56"/>
        <v>-962.25</v>
      </c>
      <c r="P885" s="168">
        <v>244.6</v>
      </c>
      <c r="Q885" s="168">
        <v>717.65</v>
      </c>
      <c r="R885" s="168">
        <f t="shared" si="54"/>
        <v>3375.25</v>
      </c>
      <c r="S885" s="203">
        <f t="shared" si="57"/>
        <v>0</v>
      </c>
      <c r="U885" s="168">
        <f t="shared" si="55"/>
        <v>3375.25</v>
      </c>
    </row>
    <row r="886" spans="1:21" ht="20.100000000000001" customHeight="1">
      <c r="A886" s="168">
        <v>2120101</v>
      </c>
      <c r="B886" s="164" t="s">
        <v>1502</v>
      </c>
      <c r="C886" s="173">
        <v>1310.06</v>
      </c>
      <c r="D886" s="221">
        <v>1</v>
      </c>
      <c r="E886" s="222">
        <v>1310.06</v>
      </c>
      <c r="F886" s="168">
        <v>1280</v>
      </c>
      <c r="O886" s="203">
        <f t="shared" si="56"/>
        <v>-30.059999999999899</v>
      </c>
      <c r="P886" s="168">
        <v>30.059999999999899</v>
      </c>
      <c r="R886" s="168">
        <f t="shared" si="54"/>
        <v>1310.06</v>
      </c>
      <c r="S886" s="203">
        <f t="shared" si="57"/>
        <v>0</v>
      </c>
      <c r="U886" s="168">
        <f t="shared" si="55"/>
        <v>1310.06</v>
      </c>
    </row>
    <row r="887" spans="1:21" ht="20.100000000000001" customHeight="1">
      <c r="A887" s="168">
        <v>2120102</v>
      </c>
      <c r="B887" s="164" t="s">
        <v>1503</v>
      </c>
      <c r="C887" s="173">
        <v>214.54</v>
      </c>
      <c r="D887" s="221">
        <v>2</v>
      </c>
      <c r="E887" s="222">
        <v>214.54</v>
      </c>
      <c r="O887" s="203">
        <f t="shared" si="56"/>
        <v>-214.54</v>
      </c>
      <c r="P887" s="168">
        <v>214.54</v>
      </c>
      <c r="R887" s="168">
        <f t="shared" si="54"/>
        <v>214.54</v>
      </c>
      <c r="S887" s="203">
        <f t="shared" si="57"/>
        <v>0</v>
      </c>
      <c r="U887" s="168">
        <f t="shared" si="55"/>
        <v>214.54</v>
      </c>
    </row>
    <row r="888" spans="1:21" ht="20.100000000000001" hidden="1" customHeight="1">
      <c r="A888" s="168">
        <v>2120103</v>
      </c>
      <c r="B888" s="164" t="s">
        <v>1504</v>
      </c>
      <c r="C888" s="173">
        <v>0</v>
      </c>
      <c r="D888" s="221">
        <v>2</v>
      </c>
      <c r="E888" s="222">
        <v>0</v>
      </c>
      <c r="O888" s="203">
        <f t="shared" si="56"/>
        <v>0</v>
      </c>
      <c r="R888" s="168">
        <f t="shared" si="54"/>
        <v>0</v>
      </c>
      <c r="S888" s="203">
        <f t="shared" si="57"/>
        <v>0</v>
      </c>
      <c r="U888" s="168">
        <f t="shared" si="55"/>
        <v>0</v>
      </c>
    </row>
    <row r="889" spans="1:21" ht="20.100000000000001" customHeight="1">
      <c r="A889" s="168">
        <v>2120104</v>
      </c>
      <c r="B889" s="164" t="s">
        <v>2149</v>
      </c>
      <c r="C889" s="173">
        <v>524</v>
      </c>
      <c r="D889" s="221">
        <v>0</v>
      </c>
      <c r="E889" s="222">
        <v>524</v>
      </c>
      <c r="O889" s="203">
        <f t="shared" si="56"/>
        <v>-524</v>
      </c>
      <c r="Q889" s="168">
        <v>524</v>
      </c>
      <c r="R889" s="168">
        <f t="shared" si="54"/>
        <v>524</v>
      </c>
      <c r="S889" s="203">
        <f t="shared" si="57"/>
        <v>0</v>
      </c>
      <c r="U889" s="168">
        <f t="shared" si="55"/>
        <v>524</v>
      </c>
    </row>
    <row r="890" spans="1:21" ht="20.100000000000001" hidden="1" customHeight="1">
      <c r="A890" s="168">
        <v>2120105</v>
      </c>
      <c r="B890" s="164" t="s">
        <v>2150</v>
      </c>
      <c r="C890" s="173">
        <v>0</v>
      </c>
      <c r="D890" s="221">
        <v>0</v>
      </c>
      <c r="E890" s="222">
        <v>0</v>
      </c>
      <c r="O890" s="203">
        <f t="shared" si="56"/>
        <v>0</v>
      </c>
      <c r="R890" s="168">
        <f t="shared" si="54"/>
        <v>0</v>
      </c>
      <c r="S890" s="203">
        <f t="shared" si="57"/>
        <v>0</v>
      </c>
      <c r="U890" s="168">
        <f t="shared" si="55"/>
        <v>0</v>
      </c>
    </row>
    <row r="891" spans="1:21" ht="20.100000000000001" customHeight="1">
      <c r="A891" s="168">
        <v>2120106</v>
      </c>
      <c r="B891" s="164" t="s">
        <v>2151</v>
      </c>
      <c r="C891" s="173">
        <v>1093.5899999999999</v>
      </c>
      <c r="D891" s="221">
        <v>0</v>
      </c>
      <c r="E891" s="222">
        <v>1093.5899999999999</v>
      </c>
      <c r="F891" s="168">
        <v>900</v>
      </c>
      <c r="O891" s="203">
        <f t="shared" si="56"/>
        <v>-193.59</v>
      </c>
      <c r="Q891" s="168">
        <v>193.59</v>
      </c>
      <c r="R891" s="168">
        <f t="shared" si="54"/>
        <v>1093.5899999999999</v>
      </c>
      <c r="S891" s="203">
        <f t="shared" si="57"/>
        <v>0</v>
      </c>
      <c r="U891" s="168">
        <f t="shared" si="55"/>
        <v>1093.5899999999999</v>
      </c>
    </row>
    <row r="892" spans="1:21" ht="20.100000000000001" hidden="1" customHeight="1">
      <c r="A892" s="168">
        <v>2120107</v>
      </c>
      <c r="B892" s="164" t="s">
        <v>2152</v>
      </c>
      <c r="C892" s="173">
        <v>0</v>
      </c>
      <c r="D892" s="221">
        <v>0</v>
      </c>
      <c r="E892" s="222">
        <v>0</v>
      </c>
      <c r="O892" s="203">
        <f t="shared" si="56"/>
        <v>0</v>
      </c>
      <c r="R892" s="168">
        <f t="shared" si="54"/>
        <v>0</v>
      </c>
      <c r="S892" s="203">
        <f t="shared" si="57"/>
        <v>0</v>
      </c>
      <c r="U892" s="168">
        <f t="shared" si="55"/>
        <v>0</v>
      </c>
    </row>
    <row r="893" spans="1:21" ht="20.100000000000001" hidden="1" customHeight="1">
      <c r="A893" s="168">
        <v>2120109</v>
      </c>
      <c r="B893" s="164" t="s">
        <v>2153</v>
      </c>
      <c r="C893" s="173">
        <v>0</v>
      </c>
      <c r="D893" s="221">
        <v>0</v>
      </c>
      <c r="E893" s="222">
        <v>0</v>
      </c>
      <c r="O893" s="203">
        <f t="shared" si="56"/>
        <v>0</v>
      </c>
      <c r="R893" s="168">
        <f t="shared" si="54"/>
        <v>0</v>
      </c>
      <c r="S893" s="203">
        <f t="shared" si="57"/>
        <v>0</v>
      </c>
      <c r="U893" s="168">
        <f t="shared" si="55"/>
        <v>0</v>
      </c>
    </row>
    <row r="894" spans="1:21" ht="20.100000000000001" hidden="1" customHeight="1">
      <c r="A894" s="168">
        <v>2120110</v>
      </c>
      <c r="B894" s="164" t="s">
        <v>2154</v>
      </c>
      <c r="C894" s="173">
        <v>0</v>
      </c>
      <c r="D894" s="221">
        <v>0</v>
      </c>
      <c r="E894" s="222">
        <v>0</v>
      </c>
      <c r="O894" s="203">
        <f t="shared" si="56"/>
        <v>0</v>
      </c>
      <c r="R894" s="168">
        <f t="shared" si="54"/>
        <v>0</v>
      </c>
      <c r="S894" s="203">
        <f t="shared" si="57"/>
        <v>0</v>
      </c>
      <c r="U894" s="168">
        <f t="shared" si="55"/>
        <v>0</v>
      </c>
    </row>
    <row r="895" spans="1:21" ht="20.100000000000001" customHeight="1">
      <c r="A895" s="168">
        <v>2120199</v>
      </c>
      <c r="B895" s="164" t="s">
        <v>2155</v>
      </c>
      <c r="C895" s="173">
        <v>233.06</v>
      </c>
      <c r="D895" s="221">
        <v>0</v>
      </c>
      <c r="E895" s="222">
        <v>233.06</v>
      </c>
      <c r="F895" s="168">
        <v>233</v>
      </c>
      <c r="O895" s="203">
        <f t="shared" si="56"/>
        <v>-6.0000000000002301E-2</v>
      </c>
      <c r="Q895" s="168">
        <v>6.0000000000002301E-2</v>
      </c>
      <c r="R895" s="168">
        <f t="shared" si="54"/>
        <v>233.06</v>
      </c>
      <c r="S895" s="203">
        <f t="shared" si="57"/>
        <v>0</v>
      </c>
      <c r="U895" s="168">
        <f t="shared" si="55"/>
        <v>233.06</v>
      </c>
    </row>
    <row r="896" spans="1:21" ht="20.100000000000001" customHeight="1">
      <c r="A896" s="168">
        <v>21202</v>
      </c>
      <c r="B896" s="164" t="s">
        <v>2156</v>
      </c>
      <c r="C896" s="173">
        <v>1233.3800000000001</v>
      </c>
      <c r="D896" s="221">
        <v>0</v>
      </c>
      <c r="E896" s="222">
        <v>1233.3800000000001</v>
      </c>
      <c r="F896" s="168">
        <v>524</v>
      </c>
      <c r="O896" s="203">
        <f t="shared" si="56"/>
        <v>-709.38</v>
      </c>
      <c r="Q896" s="168">
        <v>709.38</v>
      </c>
      <c r="R896" s="168">
        <f t="shared" si="54"/>
        <v>1233.3800000000001</v>
      </c>
      <c r="S896" s="203">
        <f t="shared" si="57"/>
        <v>0</v>
      </c>
      <c r="U896" s="168">
        <f t="shared" si="55"/>
        <v>1233.3800000000001</v>
      </c>
    </row>
    <row r="897" spans="1:21" ht="20.100000000000001" customHeight="1">
      <c r="A897" s="168">
        <v>2120201</v>
      </c>
      <c r="B897" s="164" t="s">
        <v>708</v>
      </c>
      <c r="C897" s="173">
        <v>1233.3800000000001</v>
      </c>
      <c r="D897" s="221">
        <v>0</v>
      </c>
      <c r="E897" s="222">
        <v>1233.3800000000001</v>
      </c>
      <c r="F897" s="168">
        <v>524</v>
      </c>
      <c r="O897" s="203">
        <f t="shared" si="56"/>
        <v>-709.38</v>
      </c>
      <c r="Q897" s="168">
        <v>709.38</v>
      </c>
      <c r="R897" s="168">
        <f t="shared" si="54"/>
        <v>1233.3800000000001</v>
      </c>
      <c r="S897" s="203">
        <f t="shared" si="57"/>
        <v>0</v>
      </c>
      <c r="U897" s="168">
        <f t="shared" si="55"/>
        <v>1233.3800000000001</v>
      </c>
    </row>
    <row r="898" spans="1:21" ht="20.100000000000001" customHeight="1">
      <c r="A898" s="168">
        <v>21203</v>
      </c>
      <c r="B898" s="164" t="s">
        <v>2157</v>
      </c>
      <c r="C898" s="173">
        <v>3470</v>
      </c>
      <c r="D898" s="221">
        <v>0</v>
      </c>
      <c r="E898" s="222">
        <v>3470</v>
      </c>
      <c r="F898" s="168">
        <v>376</v>
      </c>
      <c r="I898" s="168">
        <v>708.81</v>
      </c>
      <c r="K898" s="168">
        <v>288.75</v>
      </c>
      <c r="O898" s="203">
        <f t="shared" si="56"/>
        <v>-2096.44</v>
      </c>
      <c r="Q898" s="168">
        <v>2096.44</v>
      </c>
      <c r="R898" s="168">
        <f t="shared" si="54"/>
        <v>3470</v>
      </c>
      <c r="S898" s="203">
        <f t="shared" si="57"/>
        <v>0</v>
      </c>
      <c r="U898" s="168">
        <f t="shared" si="55"/>
        <v>3470</v>
      </c>
    </row>
    <row r="899" spans="1:21" ht="20.100000000000001" customHeight="1">
      <c r="A899" s="168">
        <v>2120303</v>
      </c>
      <c r="B899" s="164" t="s">
        <v>2158</v>
      </c>
      <c r="C899" s="173">
        <v>2000</v>
      </c>
      <c r="D899" s="221">
        <v>0</v>
      </c>
      <c r="E899" s="222">
        <v>2000</v>
      </c>
      <c r="I899" s="168">
        <v>708.81</v>
      </c>
      <c r="K899" s="168">
        <v>288.75</v>
      </c>
      <c r="O899" s="203">
        <f t="shared" si="56"/>
        <v>-1002.44</v>
      </c>
      <c r="Q899" s="168">
        <v>1002.44</v>
      </c>
      <c r="R899" s="168">
        <f t="shared" si="54"/>
        <v>2000</v>
      </c>
      <c r="S899" s="203">
        <f t="shared" si="57"/>
        <v>0</v>
      </c>
      <c r="U899" s="168">
        <f t="shared" si="55"/>
        <v>2000</v>
      </c>
    </row>
    <row r="900" spans="1:21" ht="20.100000000000001" customHeight="1">
      <c r="A900" s="168">
        <v>2120399</v>
      </c>
      <c r="B900" s="164" t="s">
        <v>2159</v>
      </c>
      <c r="C900" s="173">
        <v>1470</v>
      </c>
      <c r="D900" s="221">
        <v>0</v>
      </c>
      <c r="E900" s="222">
        <v>1470</v>
      </c>
      <c r="F900" s="168">
        <v>376</v>
      </c>
      <c r="O900" s="203">
        <f t="shared" si="56"/>
        <v>-1094</v>
      </c>
      <c r="Q900" s="168">
        <v>1094</v>
      </c>
      <c r="R900" s="168">
        <f t="shared" si="54"/>
        <v>1470</v>
      </c>
      <c r="S900" s="203">
        <f t="shared" si="57"/>
        <v>0</v>
      </c>
      <c r="U900" s="168">
        <f t="shared" si="55"/>
        <v>1470</v>
      </c>
    </row>
    <row r="901" spans="1:21" ht="20.100000000000001" customHeight="1">
      <c r="A901" s="168">
        <v>21205</v>
      </c>
      <c r="B901" s="164" t="s">
        <v>2160</v>
      </c>
      <c r="C901" s="173">
        <v>11433.44</v>
      </c>
      <c r="D901" s="221">
        <v>0</v>
      </c>
      <c r="E901" s="222">
        <v>11433.44</v>
      </c>
      <c r="F901" s="168">
        <v>1027</v>
      </c>
      <c r="O901" s="203">
        <f t="shared" si="56"/>
        <v>-10406.44</v>
      </c>
      <c r="Q901" s="168">
        <v>10406.44</v>
      </c>
      <c r="R901" s="168">
        <f t="shared" si="54"/>
        <v>11433.44</v>
      </c>
      <c r="S901" s="203">
        <f t="shared" si="57"/>
        <v>0</v>
      </c>
      <c r="U901" s="168">
        <f t="shared" si="55"/>
        <v>11433.44</v>
      </c>
    </row>
    <row r="902" spans="1:21" ht="20.100000000000001" customHeight="1">
      <c r="A902" s="168">
        <v>2120501</v>
      </c>
      <c r="B902" s="164" t="s">
        <v>713</v>
      </c>
      <c r="C902" s="173">
        <v>11433.44</v>
      </c>
      <c r="D902" s="221">
        <v>0</v>
      </c>
      <c r="E902" s="222">
        <v>11433.44</v>
      </c>
      <c r="F902" s="168">
        <v>1027</v>
      </c>
      <c r="O902" s="203">
        <f t="shared" si="56"/>
        <v>-10406.44</v>
      </c>
      <c r="Q902" s="168">
        <v>10406.44</v>
      </c>
      <c r="R902" s="168">
        <f t="shared" ref="R902:R965" si="58">F902+G902+H902+I902+J902+K902+L902+M902+N902+P902+Q902</f>
        <v>11433.44</v>
      </c>
      <c r="S902" s="203">
        <f t="shared" si="57"/>
        <v>0</v>
      </c>
      <c r="U902" s="168">
        <f t="shared" ref="U902:U965" si="59">R902+T902</f>
        <v>11433.44</v>
      </c>
    </row>
    <row r="903" spans="1:21" ht="20.100000000000001" hidden="1" customHeight="1">
      <c r="A903" s="168">
        <v>21206</v>
      </c>
      <c r="B903" s="164" t="s">
        <v>2161</v>
      </c>
      <c r="C903" s="173">
        <v>0</v>
      </c>
      <c r="D903" s="221">
        <v>0</v>
      </c>
      <c r="E903" s="222">
        <v>0</v>
      </c>
      <c r="O903" s="203">
        <f t="shared" ref="O903:O966" si="60">F903+G903+H903+I903+J903+K903+L903+M903+N903-E903</f>
        <v>0</v>
      </c>
      <c r="R903" s="168">
        <f t="shared" si="58"/>
        <v>0</v>
      </c>
      <c r="S903" s="203">
        <f t="shared" ref="S903:S966" si="61">R903-E903</f>
        <v>0</v>
      </c>
      <c r="U903" s="168">
        <f t="shared" si="59"/>
        <v>0</v>
      </c>
    </row>
    <row r="904" spans="1:21" ht="20.100000000000001" hidden="1" customHeight="1">
      <c r="A904" s="168">
        <v>2120601</v>
      </c>
      <c r="B904" s="164" t="s">
        <v>715</v>
      </c>
      <c r="C904" s="173">
        <v>0</v>
      </c>
      <c r="D904" s="221">
        <v>0</v>
      </c>
      <c r="E904" s="222">
        <v>0</v>
      </c>
      <c r="O904" s="203">
        <f t="shared" si="60"/>
        <v>0</v>
      </c>
      <c r="R904" s="168">
        <f t="shared" si="58"/>
        <v>0</v>
      </c>
      <c r="S904" s="203">
        <f t="shared" si="61"/>
        <v>0</v>
      </c>
      <c r="U904" s="168">
        <f t="shared" si="59"/>
        <v>0</v>
      </c>
    </row>
    <row r="905" spans="1:21" ht="20.100000000000001" customHeight="1">
      <c r="A905" s="168">
        <v>21299</v>
      </c>
      <c r="B905" s="164" t="s">
        <v>2162</v>
      </c>
      <c r="C905" s="173">
        <v>1985.34</v>
      </c>
      <c r="D905" s="221">
        <v>0</v>
      </c>
      <c r="E905" s="222">
        <v>1985.34</v>
      </c>
      <c r="F905" s="168">
        <v>389</v>
      </c>
      <c r="I905" s="168">
        <v>120.12</v>
      </c>
      <c r="O905" s="203">
        <f t="shared" si="60"/>
        <v>-1476.22</v>
      </c>
      <c r="Q905" s="168">
        <v>1476.22</v>
      </c>
      <c r="R905" s="168">
        <f t="shared" si="58"/>
        <v>1985.34</v>
      </c>
      <c r="S905" s="203">
        <f t="shared" si="61"/>
        <v>0</v>
      </c>
      <c r="U905" s="168">
        <f t="shared" si="59"/>
        <v>1985.34</v>
      </c>
    </row>
    <row r="906" spans="1:21" ht="20.100000000000001" customHeight="1">
      <c r="A906" s="168">
        <v>2129901</v>
      </c>
      <c r="B906" s="164" t="s">
        <v>717</v>
      </c>
      <c r="C906" s="173">
        <v>1985.34</v>
      </c>
      <c r="D906" s="221">
        <v>0</v>
      </c>
      <c r="E906" s="222">
        <v>1985.34</v>
      </c>
      <c r="F906" s="168">
        <v>389</v>
      </c>
      <c r="I906" s="168">
        <v>120.12</v>
      </c>
      <c r="O906" s="203">
        <f t="shared" si="60"/>
        <v>-1476.22</v>
      </c>
      <c r="Q906" s="168">
        <v>1476.22</v>
      </c>
      <c r="R906" s="168">
        <f t="shared" si="58"/>
        <v>1985.34</v>
      </c>
      <c r="S906" s="203">
        <f t="shared" si="61"/>
        <v>0</v>
      </c>
      <c r="U906" s="168">
        <f t="shared" si="59"/>
        <v>1985.34</v>
      </c>
    </row>
    <row r="907" spans="1:21" ht="20.100000000000001" customHeight="1">
      <c r="A907" s="168">
        <v>213</v>
      </c>
      <c r="B907" s="164" t="s">
        <v>2163</v>
      </c>
      <c r="C907" s="173">
        <v>109024.3</v>
      </c>
      <c r="D907" s="221">
        <v>0</v>
      </c>
      <c r="E907" s="222">
        <v>127688.31</v>
      </c>
      <c r="F907" s="168">
        <v>34795</v>
      </c>
      <c r="H907" s="168">
        <v>871</v>
      </c>
      <c r="I907" s="168">
        <v>6419.05</v>
      </c>
      <c r="J907" s="168">
        <v>2225.48</v>
      </c>
      <c r="K907" s="168">
        <v>4075.97</v>
      </c>
      <c r="M907" s="168">
        <v>19403</v>
      </c>
      <c r="N907" s="168">
        <v>23613</v>
      </c>
      <c r="O907" s="203">
        <f t="shared" si="60"/>
        <v>-36285.81</v>
      </c>
      <c r="P907" s="168">
        <v>5362.01</v>
      </c>
      <c r="Q907" s="168">
        <v>45459.79</v>
      </c>
      <c r="R907" s="168">
        <f t="shared" si="58"/>
        <v>142224.29999999999</v>
      </c>
      <c r="S907" s="203">
        <f t="shared" si="61"/>
        <v>14535.99</v>
      </c>
      <c r="T907" s="168">
        <f>-7700-5500-5000-14000-1000</f>
        <v>-33200</v>
      </c>
      <c r="U907" s="168">
        <f t="shared" si="59"/>
        <v>109024.3</v>
      </c>
    </row>
    <row r="908" spans="1:21" ht="20.100000000000001" customHeight="1">
      <c r="A908" s="168">
        <v>21301</v>
      </c>
      <c r="B908" s="164" t="s">
        <v>2164</v>
      </c>
      <c r="C908" s="173">
        <v>47735.86</v>
      </c>
      <c r="D908" s="221">
        <v>0</v>
      </c>
      <c r="E908" s="222">
        <v>54061.08</v>
      </c>
      <c r="F908" s="168">
        <v>14096</v>
      </c>
      <c r="H908" s="168">
        <v>871</v>
      </c>
      <c r="I908" s="168">
        <v>124.03</v>
      </c>
      <c r="J908" s="168">
        <v>510</v>
      </c>
      <c r="K908" s="168">
        <v>2211.5700000000002</v>
      </c>
      <c r="M908" s="168">
        <v>3791</v>
      </c>
      <c r="N908" s="168">
        <v>18077</v>
      </c>
      <c r="O908" s="203">
        <f t="shared" si="60"/>
        <v>-14380.48</v>
      </c>
      <c r="P908" s="168">
        <v>5168.3900000000003</v>
      </c>
      <c r="Q908" s="168">
        <v>17286.87</v>
      </c>
      <c r="R908" s="168">
        <f t="shared" si="58"/>
        <v>62135.86</v>
      </c>
      <c r="S908" s="203">
        <f t="shared" si="61"/>
        <v>8074.78</v>
      </c>
      <c r="T908" s="168">
        <f>-8400-5000-1000</f>
        <v>-14400</v>
      </c>
      <c r="U908" s="168">
        <f t="shared" si="59"/>
        <v>47735.86</v>
      </c>
    </row>
    <row r="909" spans="1:21" ht="20.100000000000001" customHeight="1">
      <c r="A909" s="168">
        <v>2130101</v>
      </c>
      <c r="B909" s="164" t="s">
        <v>1502</v>
      </c>
      <c r="C909" s="173">
        <v>1463.19</v>
      </c>
      <c r="D909" s="221">
        <v>1</v>
      </c>
      <c r="E909" s="222">
        <v>1463.19</v>
      </c>
      <c r="F909" s="168">
        <v>1384</v>
      </c>
      <c r="O909" s="203">
        <f t="shared" si="60"/>
        <v>-79.190000000000097</v>
      </c>
      <c r="P909" s="168">
        <v>79.190000000000097</v>
      </c>
      <c r="R909" s="168">
        <f t="shared" si="58"/>
        <v>1463.19</v>
      </c>
      <c r="S909" s="203">
        <f t="shared" si="61"/>
        <v>0</v>
      </c>
      <c r="U909" s="168">
        <f t="shared" si="59"/>
        <v>1463.19</v>
      </c>
    </row>
    <row r="910" spans="1:21" ht="20.100000000000001" customHeight="1">
      <c r="A910" s="168">
        <v>2130102</v>
      </c>
      <c r="B910" s="164" t="s">
        <v>1503</v>
      </c>
      <c r="C910" s="173">
        <v>10</v>
      </c>
      <c r="D910" s="221">
        <v>2</v>
      </c>
      <c r="E910" s="222">
        <v>10</v>
      </c>
      <c r="O910" s="203">
        <f t="shared" si="60"/>
        <v>-10</v>
      </c>
      <c r="P910" s="168">
        <v>10</v>
      </c>
      <c r="R910" s="168">
        <f t="shared" si="58"/>
        <v>10</v>
      </c>
      <c r="S910" s="203">
        <f t="shared" si="61"/>
        <v>0</v>
      </c>
      <c r="U910" s="168">
        <f t="shared" si="59"/>
        <v>10</v>
      </c>
    </row>
    <row r="911" spans="1:21" ht="20.100000000000001" hidden="1" customHeight="1">
      <c r="A911" s="168">
        <v>2130103</v>
      </c>
      <c r="B911" s="164" t="s">
        <v>1504</v>
      </c>
      <c r="C911" s="173">
        <v>0</v>
      </c>
      <c r="D911" s="221">
        <v>2</v>
      </c>
      <c r="E911" s="222">
        <v>0</v>
      </c>
      <c r="O911" s="203">
        <f t="shared" si="60"/>
        <v>0</v>
      </c>
      <c r="R911" s="168">
        <f t="shared" si="58"/>
        <v>0</v>
      </c>
      <c r="S911" s="203">
        <f t="shared" si="61"/>
        <v>0</v>
      </c>
      <c r="U911" s="168">
        <f t="shared" si="59"/>
        <v>0</v>
      </c>
    </row>
    <row r="912" spans="1:21" ht="20.100000000000001" customHeight="1">
      <c r="A912" s="168">
        <v>2130104</v>
      </c>
      <c r="B912" s="164" t="s">
        <v>1511</v>
      </c>
      <c r="C912" s="173">
        <v>17469.86</v>
      </c>
      <c r="D912" s="221">
        <v>1</v>
      </c>
      <c r="E912" s="222">
        <v>17469.86</v>
      </c>
      <c r="F912" s="168">
        <v>11935</v>
      </c>
      <c r="H912" s="168">
        <v>871</v>
      </c>
      <c r="O912" s="203">
        <f t="shared" si="60"/>
        <v>-4663.8599999999997</v>
      </c>
      <c r="P912" s="168">
        <v>4663.8599999999997</v>
      </c>
      <c r="R912" s="168">
        <f t="shared" si="58"/>
        <v>17469.86</v>
      </c>
      <c r="S912" s="203">
        <f t="shared" si="61"/>
        <v>0</v>
      </c>
      <c r="U912" s="168">
        <f t="shared" si="59"/>
        <v>17469.86</v>
      </c>
    </row>
    <row r="913" spans="1:21" ht="20.100000000000001" hidden="1" customHeight="1">
      <c r="A913" s="168">
        <v>2130105</v>
      </c>
      <c r="B913" s="164" t="s">
        <v>2165</v>
      </c>
      <c r="C913" s="173">
        <v>0</v>
      </c>
      <c r="D913" s="221">
        <v>0</v>
      </c>
      <c r="E913" s="222">
        <v>0</v>
      </c>
      <c r="O913" s="203">
        <f t="shared" si="60"/>
        <v>0</v>
      </c>
      <c r="R913" s="168">
        <f t="shared" si="58"/>
        <v>0</v>
      </c>
      <c r="S913" s="203">
        <f t="shared" si="61"/>
        <v>0</v>
      </c>
      <c r="U913" s="168">
        <f t="shared" si="59"/>
        <v>0</v>
      </c>
    </row>
    <row r="914" spans="1:21" ht="20.100000000000001" customHeight="1">
      <c r="A914" s="168">
        <v>2130106</v>
      </c>
      <c r="B914" s="164" t="s">
        <v>2166</v>
      </c>
      <c r="C914" s="173">
        <v>3543</v>
      </c>
      <c r="D914" s="221">
        <v>0</v>
      </c>
      <c r="E914" s="222">
        <v>3543</v>
      </c>
      <c r="I914" s="168">
        <v>124.03</v>
      </c>
      <c r="K914" s="168">
        <v>529.44000000000005</v>
      </c>
      <c r="O914" s="203">
        <f t="shared" si="60"/>
        <v>-2889.53</v>
      </c>
      <c r="Q914" s="168">
        <v>2889.53</v>
      </c>
      <c r="R914" s="168">
        <f t="shared" si="58"/>
        <v>3543</v>
      </c>
      <c r="S914" s="203">
        <f t="shared" si="61"/>
        <v>0</v>
      </c>
      <c r="U914" s="168">
        <f t="shared" si="59"/>
        <v>3543</v>
      </c>
    </row>
    <row r="915" spans="1:21" ht="20.100000000000001" customHeight="1">
      <c r="A915" s="168">
        <v>2130108</v>
      </c>
      <c r="B915" s="164" t="s">
        <v>2167</v>
      </c>
      <c r="C915" s="173">
        <v>789</v>
      </c>
      <c r="D915" s="221">
        <v>23</v>
      </c>
      <c r="E915" s="222">
        <v>789</v>
      </c>
      <c r="K915" s="168">
        <v>153.59</v>
      </c>
      <c r="M915" s="168">
        <v>98</v>
      </c>
      <c r="N915" s="168">
        <v>136</v>
      </c>
      <c r="O915" s="203">
        <f t="shared" si="60"/>
        <v>-401.41</v>
      </c>
      <c r="P915" s="168">
        <v>401.41</v>
      </c>
      <c r="R915" s="168">
        <f t="shared" si="58"/>
        <v>789</v>
      </c>
      <c r="S915" s="203">
        <f t="shared" si="61"/>
        <v>0</v>
      </c>
      <c r="U915" s="168">
        <f t="shared" si="59"/>
        <v>789</v>
      </c>
    </row>
    <row r="916" spans="1:21" ht="20.100000000000001" customHeight="1">
      <c r="A916" s="168">
        <v>2130109</v>
      </c>
      <c r="B916" s="164" t="s">
        <v>2168</v>
      </c>
      <c r="C916" s="173">
        <v>84</v>
      </c>
      <c r="D916" s="221">
        <v>0</v>
      </c>
      <c r="E916" s="222">
        <v>84</v>
      </c>
      <c r="O916" s="203">
        <f t="shared" si="60"/>
        <v>-84</v>
      </c>
      <c r="Q916" s="168">
        <v>84</v>
      </c>
      <c r="R916" s="168">
        <f t="shared" si="58"/>
        <v>84</v>
      </c>
      <c r="S916" s="203">
        <f t="shared" si="61"/>
        <v>0</v>
      </c>
      <c r="U916" s="168">
        <f t="shared" si="59"/>
        <v>84</v>
      </c>
    </row>
    <row r="917" spans="1:21" ht="20.100000000000001" customHeight="1">
      <c r="A917" s="168">
        <v>2130110</v>
      </c>
      <c r="B917" s="164" t="s">
        <v>2169</v>
      </c>
      <c r="C917" s="173">
        <v>30</v>
      </c>
      <c r="D917" s="221">
        <v>0</v>
      </c>
      <c r="E917" s="222">
        <v>30</v>
      </c>
      <c r="O917" s="203">
        <f t="shared" si="60"/>
        <v>-30</v>
      </c>
      <c r="Q917" s="168">
        <v>30</v>
      </c>
      <c r="R917" s="168">
        <f t="shared" si="58"/>
        <v>30</v>
      </c>
      <c r="S917" s="203">
        <f t="shared" si="61"/>
        <v>0</v>
      </c>
      <c r="U917" s="168">
        <f t="shared" si="59"/>
        <v>30</v>
      </c>
    </row>
    <row r="918" spans="1:21" ht="20.100000000000001" customHeight="1">
      <c r="A918" s="168">
        <v>2130111</v>
      </c>
      <c r="B918" s="164" t="s">
        <v>2170</v>
      </c>
      <c r="C918" s="173">
        <v>200</v>
      </c>
      <c r="D918" s="221">
        <v>0</v>
      </c>
      <c r="E918" s="222">
        <v>200</v>
      </c>
      <c r="K918" s="168">
        <v>64.77</v>
      </c>
      <c r="O918" s="203">
        <f t="shared" si="60"/>
        <v>-135.22999999999999</v>
      </c>
      <c r="Q918" s="168">
        <v>135.22999999999999</v>
      </c>
      <c r="R918" s="168">
        <f t="shared" si="58"/>
        <v>200</v>
      </c>
      <c r="S918" s="203">
        <f t="shared" si="61"/>
        <v>0</v>
      </c>
      <c r="U918" s="168">
        <f t="shared" si="59"/>
        <v>200</v>
      </c>
    </row>
    <row r="919" spans="1:21" ht="20.100000000000001" customHeight="1">
      <c r="A919" s="168">
        <v>2130112</v>
      </c>
      <c r="B919" s="164" t="s">
        <v>2171</v>
      </c>
      <c r="C919" s="173">
        <v>1032</v>
      </c>
      <c r="D919" s="221">
        <v>0</v>
      </c>
      <c r="E919" s="222">
        <v>1032</v>
      </c>
      <c r="K919" s="168">
        <v>36.659999999999997</v>
      </c>
      <c r="O919" s="203">
        <f t="shared" si="60"/>
        <v>-995.34</v>
      </c>
      <c r="Q919" s="168">
        <v>995.34</v>
      </c>
      <c r="R919" s="168">
        <f t="shared" si="58"/>
        <v>1032</v>
      </c>
      <c r="S919" s="203">
        <f t="shared" si="61"/>
        <v>0</v>
      </c>
      <c r="U919" s="168">
        <f t="shared" si="59"/>
        <v>1032</v>
      </c>
    </row>
    <row r="920" spans="1:21" ht="20.100000000000001" hidden="1" customHeight="1">
      <c r="A920" s="168">
        <v>2130114</v>
      </c>
      <c r="B920" s="164" t="s">
        <v>2172</v>
      </c>
      <c r="C920" s="173">
        <v>0</v>
      </c>
      <c r="D920" s="221">
        <v>0</v>
      </c>
      <c r="E920" s="222">
        <v>0</v>
      </c>
      <c r="O920" s="203">
        <f t="shared" si="60"/>
        <v>0</v>
      </c>
      <c r="R920" s="168">
        <f t="shared" si="58"/>
        <v>0</v>
      </c>
      <c r="S920" s="203">
        <f t="shared" si="61"/>
        <v>0</v>
      </c>
      <c r="U920" s="168">
        <f t="shared" si="59"/>
        <v>0</v>
      </c>
    </row>
    <row r="921" spans="1:21" ht="20.100000000000001" customHeight="1">
      <c r="A921" s="168">
        <v>2130119</v>
      </c>
      <c r="B921" s="164" t="s">
        <v>2173</v>
      </c>
      <c r="C921" s="173">
        <v>76</v>
      </c>
      <c r="D921" s="221">
        <v>0</v>
      </c>
      <c r="E921" s="222">
        <v>76</v>
      </c>
      <c r="K921" s="168">
        <v>32</v>
      </c>
      <c r="O921" s="203">
        <f t="shared" si="60"/>
        <v>-44</v>
      </c>
      <c r="Q921" s="168">
        <v>44</v>
      </c>
      <c r="R921" s="168">
        <f t="shared" si="58"/>
        <v>76</v>
      </c>
      <c r="S921" s="203">
        <f t="shared" si="61"/>
        <v>0</v>
      </c>
      <c r="U921" s="168">
        <f t="shared" si="59"/>
        <v>76</v>
      </c>
    </row>
    <row r="922" spans="1:21" ht="20.100000000000001" hidden="1" customHeight="1">
      <c r="A922" s="168">
        <v>2130120</v>
      </c>
      <c r="B922" s="164" t="s">
        <v>2174</v>
      </c>
      <c r="C922" s="173">
        <v>0</v>
      </c>
      <c r="D922" s="221">
        <v>0</v>
      </c>
      <c r="E922" s="222">
        <v>0</v>
      </c>
      <c r="O922" s="203">
        <f t="shared" si="60"/>
        <v>0</v>
      </c>
      <c r="R922" s="168">
        <f t="shared" si="58"/>
        <v>0</v>
      </c>
      <c r="S922" s="203">
        <f t="shared" si="61"/>
        <v>0</v>
      </c>
      <c r="U922" s="168">
        <f t="shared" si="59"/>
        <v>0</v>
      </c>
    </row>
    <row r="923" spans="1:21" ht="20.100000000000001" hidden="1" customHeight="1">
      <c r="A923" s="168">
        <v>2130121</v>
      </c>
      <c r="B923" s="164" t="s">
        <v>2175</v>
      </c>
      <c r="C923" s="173">
        <v>0</v>
      </c>
      <c r="D923" s="221">
        <v>0</v>
      </c>
      <c r="E923" s="222">
        <v>0</v>
      </c>
      <c r="O923" s="203">
        <f t="shared" si="60"/>
        <v>0</v>
      </c>
      <c r="R923" s="168">
        <f t="shared" si="58"/>
        <v>0</v>
      </c>
      <c r="S923" s="203">
        <f t="shared" si="61"/>
        <v>0</v>
      </c>
      <c r="U923" s="168">
        <f t="shared" si="59"/>
        <v>0</v>
      </c>
    </row>
    <row r="924" spans="1:21" ht="20.100000000000001" customHeight="1">
      <c r="A924" s="168">
        <v>2130122</v>
      </c>
      <c r="B924" s="164" t="s">
        <v>2176</v>
      </c>
      <c r="C924" s="173">
        <v>13002</v>
      </c>
      <c r="D924" s="221">
        <v>23</v>
      </c>
      <c r="E924" s="222">
        <v>13002</v>
      </c>
      <c r="K924" s="168">
        <v>28.33</v>
      </c>
      <c r="M924" s="168">
        <v>69</v>
      </c>
      <c r="N924" s="168">
        <v>12891</v>
      </c>
      <c r="O924" s="203">
        <f t="shared" si="60"/>
        <v>-13.670000000000099</v>
      </c>
      <c r="P924" s="168">
        <v>13.670000000000099</v>
      </c>
      <c r="R924" s="168">
        <f t="shared" si="58"/>
        <v>13002</v>
      </c>
      <c r="S924" s="203">
        <f t="shared" si="61"/>
        <v>0</v>
      </c>
      <c r="U924" s="168">
        <f t="shared" si="59"/>
        <v>13002</v>
      </c>
    </row>
    <row r="925" spans="1:21" ht="20.100000000000001" customHeight="1">
      <c r="A925" s="168">
        <v>2130124</v>
      </c>
      <c r="B925" s="164" t="s">
        <v>2177</v>
      </c>
      <c r="C925" s="173">
        <v>394</v>
      </c>
      <c r="D925" s="221">
        <v>0</v>
      </c>
      <c r="E925" s="222">
        <v>6394</v>
      </c>
      <c r="J925" s="168">
        <v>510</v>
      </c>
      <c r="K925" s="168">
        <v>371</v>
      </c>
      <c r="M925" s="168">
        <v>225</v>
      </c>
      <c r="O925" s="203">
        <f t="shared" si="60"/>
        <v>-5288</v>
      </c>
      <c r="Q925" s="168">
        <v>5288</v>
      </c>
      <c r="R925" s="168">
        <f t="shared" si="58"/>
        <v>6394</v>
      </c>
      <c r="S925" s="203">
        <f t="shared" si="61"/>
        <v>0</v>
      </c>
      <c r="T925" s="168">
        <f>-5000-1000</f>
        <v>-6000</v>
      </c>
      <c r="U925" s="168">
        <f t="shared" si="59"/>
        <v>394</v>
      </c>
    </row>
    <row r="926" spans="1:21" ht="20.100000000000001" customHeight="1">
      <c r="A926" s="168">
        <v>2130125</v>
      </c>
      <c r="B926" s="164" t="s">
        <v>2178</v>
      </c>
      <c r="C926" s="173">
        <v>30</v>
      </c>
      <c r="D926" s="221">
        <v>0</v>
      </c>
      <c r="E926" s="222">
        <v>30</v>
      </c>
      <c r="O926" s="203">
        <f t="shared" si="60"/>
        <v>-30</v>
      </c>
      <c r="Q926" s="168">
        <v>30</v>
      </c>
      <c r="R926" s="168">
        <f t="shared" si="58"/>
        <v>30</v>
      </c>
      <c r="S926" s="203">
        <f t="shared" si="61"/>
        <v>0</v>
      </c>
      <c r="U926" s="168">
        <f t="shared" si="59"/>
        <v>30</v>
      </c>
    </row>
    <row r="927" spans="1:21" ht="20.100000000000001" customHeight="1">
      <c r="A927" s="168">
        <v>2130126</v>
      </c>
      <c r="B927" s="164" t="s">
        <v>2179</v>
      </c>
      <c r="C927" s="173">
        <v>102</v>
      </c>
      <c r="D927" s="221">
        <v>0</v>
      </c>
      <c r="E927" s="222">
        <v>0</v>
      </c>
      <c r="K927" s="168">
        <v>202</v>
      </c>
      <c r="O927" s="203">
        <f t="shared" si="60"/>
        <v>202</v>
      </c>
      <c r="R927" s="168">
        <f t="shared" si="58"/>
        <v>202</v>
      </c>
      <c r="S927" s="203">
        <f t="shared" si="61"/>
        <v>202</v>
      </c>
      <c r="T927" s="168">
        <v>-100</v>
      </c>
      <c r="U927" s="168">
        <f t="shared" si="59"/>
        <v>102</v>
      </c>
    </row>
    <row r="928" spans="1:21" ht="20.100000000000001" customHeight="1">
      <c r="A928" s="168">
        <v>2130135</v>
      </c>
      <c r="B928" s="164" t="s">
        <v>2180</v>
      </c>
      <c r="C928" s="173">
        <v>1043.78</v>
      </c>
      <c r="D928" s="221">
        <v>0</v>
      </c>
      <c r="E928" s="222">
        <v>940</v>
      </c>
      <c r="K928" s="168">
        <v>623.78</v>
      </c>
      <c r="M928" s="168">
        <v>822</v>
      </c>
      <c r="N928" s="168">
        <v>198</v>
      </c>
      <c r="O928" s="203">
        <f t="shared" si="60"/>
        <v>703.78</v>
      </c>
      <c r="R928" s="168">
        <f t="shared" si="58"/>
        <v>1643.78</v>
      </c>
      <c r="S928" s="203">
        <f t="shared" si="61"/>
        <v>703.78</v>
      </c>
      <c r="T928" s="168">
        <v>-600</v>
      </c>
      <c r="U928" s="168">
        <f t="shared" si="59"/>
        <v>1043.78</v>
      </c>
    </row>
    <row r="929" spans="1:21" ht="20.100000000000001" hidden="1" customHeight="1">
      <c r="A929" s="168">
        <v>2130142</v>
      </c>
      <c r="B929" s="164" t="s">
        <v>2181</v>
      </c>
      <c r="C929" s="173">
        <v>0</v>
      </c>
      <c r="D929" s="221">
        <v>0</v>
      </c>
      <c r="E929" s="222">
        <v>0</v>
      </c>
      <c r="O929" s="203">
        <f t="shared" si="60"/>
        <v>0</v>
      </c>
      <c r="R929" s="168">
        <f t="shared" si="58"/>
        <v>0</v>
      </c>
      <c r="S929" s="203">
        <f t="shared" si="61"/>
        <v>0</v>
      </c>
      <c r="U929" s="168">
        <f t="shared" si="59"/>
        <v>0</v>
      </c>
    </row>
    <row r="930" spans="1:21" ht="20.100000000000001" customHeight="1">
      <c r="A930" s="168">
        <v>2130148</v>
      </c>
      <c r="B930" s="164" t="s">
        <v>2182</v>
      </c>
      <c r="C930" s="173">
        <v>35</v>
      </c>
      <c r="D930" s="221">
        <v>0</v>
      </c>
      <c r="E930" s="222">
        <v>35</v>
      </c>
      <c r="K930" s="168">
        <v>35</v>
      </c>
      <c r="O930" s="203">
        <f t="shared" si="60"/>
        <v>0</v>
      </c>
      <c r="R930" s="168">
        <f t="shared" si="58"/>
        <v>35</v>
      </c>
      <c r="S930" s="203">
        <f t="shared" si="61"/>
        <v>0</v>
      </c>
      <c r="U930" s="168">
        <f t="shared" si="59"/>
        <v>35</v>
      </c>
    </row>
    <row r="931" spans="1:21" ht="20.100000000000001" customHeight="1">
      <c r="A931" s="168">
        <v>2130152</v>
      </c>
      <c r="B931" s="164" t="s">
        <v>2183</v>
      </c>
      <c r="C931" s="173">
        <v>777.26</v>
      </c>
      <c r="D931" s="221">
        <v>25</v>
      </c>
      <c r="E931" s="222">
        <v>777.26</v>
      </c>
      <c r="F931" s="168">
        <v>777</v>
      </c>
      <c r="O931" s="203">
        <f t="shared" si="60"/>
        <v>-0.25999999999999102</v>
      </c>
      <c r="P931" s="168">
        <v>0.25999999999999102</v>
      </c>
      <c r="R931" s="168">
        <f t="shared" si="58"/>
        <v>777.26</v>
      </c>
      <c r="S931" s="203">
        <f t="shared" si="61"/>
        <v>0</v>
      </c>
      <c r="U931" s="168">
        <f t="shared" si="59"/>
        <v>777.26</v>
      </c>
    </row>
    <row r="932" spans="1:21" ht="20.100000000000001" customHeight="1">
      <c r="A932" s="168">
        <v>2130153</v>
      </c>
      <c r="B932" s="164" t="s">
        <v>2184</v>
      </c>
      <c r="C932" s="173">
        <v>7169</v>
      </c>
      <c r="D932" s="221">
        <v>23</v>
      </c>
      <c r="E932" s="222">
        <v>0</v>
      </c>
      <c r="M932" s="168">
        <v>2317</v>
      </c>
      <c r="N932" s="168">
        <v>4852</v>
      </c>
      <c r="O932" s="203">
        <f t="shared" si="60"/>
        <v>7169</v>
      </c>
      <c r="R932" s="168">
        <f t="shared" si="58"/>
        <v>7169</v>
      </c>
      <c r="S932" s="203">
        <f t="shared" si="61"/>
        <v>7169</v>
      </c>
      <c r="U932" s="168">
        <f t="shared" si="59"/>
        <v>7169</v>
      </c>
    </row>
    <row r="933" spans="1:21" ht="20.100000000000001" customHeight="1">
      <c r="A933" s="168">
        <v>2130199</v>
      </c>
      <c r="B933" s="164" t="s">
        <v>2185</v>
      </c>
      <c r="C933" s="173">
        <v>485.77</v>
      </c>
      <c r="D933" s="221">
        <v>0</v>
      </c>
      <c r="E933" s="222">
        <v>8185.77</v>
      </c>
      <c r="K933" s="168">
        <v>135</v>
      </c>
      <c r="M933" s="168">
        <v>260</v>
      </c>
      <c r="O933" s="203">
        <f t="shared" si="60"/>
        <v>-7790.77</v>
      </c>
      <c r="Q933" s="168">
        <v>7790.77</v>
      </c>
      <c r="R933" s="168">
        <f t="shared" si="58"/>
        <v>8185.77</v>
      </c>
      <c r="S933" s="203">
        <f t="shared" si="61"/>
        <v>0</v>
      </c>
      <c r="T933" s="168">
        <v>-7700</v>
      </c>
      <c r="U933" s="168">
        <f t="shared" si="59"/>
        <v>485.77</v>
      </c>
    </row>
    <row r="934" spans="1:21" ht="20.100000000000001" customHeight="1">
      <c r="A934" s="168">
        <v>21302</v>
      </c>
      <c r="B934" s="164" t="s">
        <v>2186</v>
      </c>
      <c r="C934" s="173">
        <v>14206.82</v>
      </c>
      <c r="D934" s="221">
        <v>0</v>
      </c>
      <c r="E934" s="222">
        <v>14144.06</v>
      </c>
      <c r="F934" s="168">
        <v>3028</v>
      </c>
      <c r="I934" s="168">
        <v>483.11</v>
      </c>
      <c r="J934" s="168">
        <v>1715</v>
      </c>
      <c r="K934" s="168">
        <v>1059.5999999999999</v>
      </c>
      <c r="M934" s="168">
        <v>2436</v>
      </c>
      <c r="N934" s="168">
        <v>4237</v>
      </c>
      <c r="O934" s="203">
        <f t="shared" si="60"/>
        <v>-1185.3499999999999</v>
      </c>
      <c r="P934" s="168">
        <v>39.96</v>
      </c>
      <c r="Q934" s="168">
        <v>3308.15</v>
      </c>
      <c r="R934" s="168">
        <f t="shared" si="58"/>
        <v>16306.82</v>
      </c>
      <c r="S934" s="203">
        <f t="shared" si="61"/>
        <v>2162.7600000000002</v>
      </c>
      <c r="T934" s="168">
        <v>-2100</v>
      </c>
      <c r="U934" s="168">
        <f t="shared" si="59"/>
        <v>14206.82</v>
      </c>
    </row>
    <row r="935" spans="1:21" ht="20.100000000000001" customHeight="1">
      <c r="A935" s="168">
        <v>2130201</v>
      </c>
      <c r="B935" s="164" t="s">
        <v>1502</v>
      </c>
      <c r="C935" s="173">
        <v>654.96</v>
      </c>
      <c r="D935" s="221">
        <v>1</v>
      </c>
      <c r="E935" s="222">
        <v>654.96</v>
      </c>
      <c r="F935" s="168">
        <v>615</v>
      </c>
      <c r="O935" s="203">
        <f t="shared" si="60"/>
        <v>-39.96</v>
      </c>
      <c r="P935" s="168">
        <v>39.96</v>
      </c>
      <c r="R935" s="168">
        <f t="shared" si="58"/>
        <v>654.96</v>
      </c>
      <c r="S935" s="203">
        <f t="shared" si="61"/>
        <v>0</v>
      </c>
      <c r="U935" s="168">
        <f t="shared" si="59"/>
        <v>654.96</v>
      </c>
    </row>
    <row r="936" spans="1:21" ht="20.100000000000001" hidden="1" customHeight="1">
      <c r="A936" s="168">
        <v>2130202</v>
      </c>
      <c r="B936" s="164" t="s">
        <v>1503</v>
      </c>
      <c r="C936" s="173">
        <v>0</v>
      </c>
      <c r="D936" s="221">
        <v>2</v>
      </c>
      <c r="E936" s="222">
        <v>0</v>
      </c>
      <c r="O936" s="203">
        <f t="shared" si="60"/>
        <v>0</v>
      </c>
      <c r="R936" s="168">
        <f t="shared" si="58"/>
        <v>0</v>
      </c>
      <c r="S936" s="203">
        <f t="shared" si="61"/>
        <v>0</v>
      </c>
      <c r="U936" s="168">
        <f t="shared" si="59"/>
        <v>0</v>
      </c>
    </row>
    <row r="937" spans="1:21" ht="20.100000000000001" hidden="1" customHeight="1">
      <c r="A937" s="168">
        <v>2130203</v>
      </c>
      <c r="B937" s="164" t="s">
        <v>1504</v>
      </c>
      <c r="C937" s="173">
        <v>0</v>
      </c>
      <c r="D937" s="221">
        <v>2</v>
      </c>
      <c r="E937" s="222">
        <v>0</v>
      </c>
      <c r="O937" s="203">
        <f t="shared" si="60"/>
        <v>0</v>
      </c>
      <c r="R937" s="168">
        <f t="shared" si="58"/>
        <v>0</v>
      </c>
      <c r="S937" s="203">
        <f t="shared" si="61"/>
        <v>0</v>
      </c>
      <c r="U937" s="168">
        <f t="shared" si="59"/>
        <v>0</v>
      </c>
    </row>
    <row r="938" spans="1:21" ht="20.100000000000001" customHeight="1">
      <c r="A938" s="168">
        <v>2130204</v>
      </c>
      <c r="B938" s="164" t="s">
        <v>2187</v>
      </c>
      <c r="C938" s="173">
        <v>2413.3000000000002</v>
      </c>
      <c r="D938" s="221">
        <v>0</v>
      </c>
      <c r="E938" s="222">
        <v>2413.3000000000002</v>
      </c>
      <c r="F938" s="168">
        <v>2413</v>
      </c>
      <c r="O938" s="203">
        <f t="shared" si="60"/>
        <v>-0.30000000000018201</v>
      </c>
      <c r="Q938" s="168">
        <v>0.30000000000018201</v>
      </c>
      <c r="R938" s="168">
        <f t="shared" si="58"/>
        <v>2413.3000000000002</v>
      </c>
      <c r="S938" s="203">
        <f t="shared" si="61"/>
        <v>0</v>
      </c>
      <c r="U938" s="168">
        <f t="shared" si="59"/>
        <v>2413.3000000000002</v>
      </c>
    </row>
    <row r="939" spans="1:21" ht="20.100000000000001" customHeight="1">
      <c r="A939" s="168">
        <v>2130205</v>
      </c>
      <c r="B939" s="164" t="s">
        <v>2188</v>
      </c>
      <c r="C939" s="173">
        <v>2900</v>
      </c>
      <c r="D939" s="221">
        <v>0</v>
      </c>
      <c r="E939" s="222">
        <v>2900</v>
      </c>
      <c r="J939" s="168">
        <v>1715</v>
      </c>
      <c r="K939" s="168">
        <v>79.14</v>
      </c>
      <c r="M939" s="168">
        <v>479</v>
      </c>
      <c r="O939" s="203">
        <f t="shared" si="60"/>
        <v>-626.86</v>
      </c>
      <c r="Q939" s="168">
        <v>626.86</v>
      </c>
      <c r="R939" s="168">
        <f t="shared" si="58"/>
        <v>2900</v>
      </c>
      <c r="S939" s="203">
        <f t="shared" si="61"/>
        <v>0</v>
      </c>
      <c r="U939" s="168">
        <f t="shared" si="59"/>
        <v>2900</v>
      </c>
    </row>
    <row r="940" spans="1:21" ht="20.100000000000001" hidden="1" customHeight="1">
      <c r="A940" s="168">
        <v>2130206</v>
      </c>
      <c r="B940" s="164" t="s">
        <v>2189</v>
      </c>
      <c r="C940" s="173">
        <v>0</v>
      </c>
      <c r="D940" s="221">
        <v>0</v>
      </c>
      <c r="E940" s="222">
        <v>0</v>
      </c>
      <c r="O940" s="203">
        <f t="shared" si="60"/>
        <v>0</v>
      </c>
      <c r="R940" s="168">
        <f t="shared" si="58"/>
        <v>0</v>
      </c>
      <c r="S940" s="203">
        <f t="shared" si="61"/>
        <v>0</v>
      </c>
      <c r="U940" s="168">
        <f t="shared" si="59"/>
        <v>0</v>
      </c>
    </row>
    <row r="941" spans="1:21" ht="20.100000000000001" customHeight="1">
      <c r="A941" s="168">
        <v>2130207</v>
      </c>
      <c r="B941" s="164" t="s">
        <v>2190</v>
      </c>
      <c r="C941" s="173">
        <v>1981</v>
      </c>
      <c r="D941" s="221">
        <v>0</v>
      </c>
      <c r="E941" s="222">
        <v>1981</v>
      </c>
      <c r="K941" s="168">
        <v>373.04</v>
      </c>
      <c r="N941" s="168">
        <v>1095</v>
      </c>
      <c r="O941" s="203">
        <f t="shared" si="60"/>
        <v>-512.96</v>
      </c>
      <c r="Q941" s="168">
        <v>512.96</v>
      </c>
      <c r="R941" s="168">
        <f t="shared" si="58"/>
        <v>1981</v>
      </c>
      <c r="S941" s="203">
        <f t="shared" si="61"/>
        <v>0</v>
      </c>
      <c r="U941" s="168">
        <f t="shared" si="59"/>
        <v>1981</v>
      </c>
    </row>
    <row r="942" spans="1:21" ht="20.100000000000001" customHeight="1">
      <c r="A942" s="168">
        <v>2130209</v>
      </c>
      <c r="B942" s="164" t="s">
        <v>2191</v>
      </c>
      <c r="C942" s="173">
        <v>3432</v>
      </c>
      <c r="D942" s="221">
        <v>0</v>
      </c>
      <c r="E942" s="222">
        <v>3432</v>
      </c>
      <c r="K942" s="168">
        <v>8.1</v>
      </c>
      <c r="N942" s="168">
        <v>2858</v>
      </c>
      <c r="O942" s="203">
        <f t="shared" si="60"/>
        <v>-565.9</v>
      </c>
      <c r="Q942" s="168">
        <v>565.9</v>
      </c>
      <c r="R942" s="168">
        <f t="shared" si="58"/>
        <v>3432</v>
      </c>
      <c r="S942" s="203">
        <f t="shared" si="61"/>
        <v>0</v>
      </c>
      <c r="U942" s="168">
        <f t="shared" si="59"/>
        <v>3432</v>
      </c>
    </row>
    <row r="943" spans="1:21" ht="20.100000000000001" customHeight="1">
      <c r="A943" s="168">
        <v>2130210</v>
      </c>
      <c r="B943" s="164" t="s">
        <v>2192</v>
      </c>
      <c r="C943" s="173">
        <v>232.76</v>
      </c>
      <c r="D943" s="221">
        <v>0</v>
      </c>
      <c r="E943" s="222">
        <v>170</v>
      </c>
      <c r="I943" s="168">
        <v>237</v>
      </c>
      <c r="K943" s="168">
        <v>138.76</v>
      </c>
      <c r="M943" s="168">
        <v>1957</v>
      </c>
      <c r="O943" s="203">
        <f t="shared" si="60"/>
        <v>2162.7600000000002</v>
      </c>
      <c r="R943" s="168">
        <f t="shared" si="58"/>
        <v>2332.7600000000002</v>
      </c>
      <c r="S943" s="203">
        <f t="shared" si="61"/>
        <v>2162.7600000000002</v>
      </c>
      <c r="T943" s="168">
        <v>-2100</v>
      </c>
      <c r="U943" s="168">
        <f t="shared" si="59"/>
        <v>232.76</v>
      </c>
    </row>
    <row r="944" spans="1:21" ht="20.100000000000001" customHeight="1">
      <c r="A944" s="168">
        <v>2130211</v>
      </c>
      <c r="B944" s="164" t="s">
        <v>2193</v>
      </c>
      <c r="C944" s="173">
        <v>21</v>
      </c>
      <c r="D944" s="221">
        <v>0</v>
      </c>
      <c r="E944" s="222">
        <v>21</v>
      </c>
      <c r="K944" s="168">
        <v>15</v>
      </c>
      <c r="O944" s="203">
        <f t="shared" si="60"/>
        <v>-6</v>
      </c>
      <c r="Q944" s="168">
        <v>6</v>
      </c>
      <c r="R944" s="168">
        <f t="shared" si="58"/>
        <v>21</v>
      </c>
      <c r="S944" s="203">
        <f t="shared" si="61"/>
        <v>0</v>
      </c>
      <c r="U944" s="168">
        <f t="shared" si="59"/>
        <v>21</v>
      </c>
    </row>
    <row r="945" spans="1:21" ht="20.100000000000001" customHeight="1">
      <c r="A945" s="168">
        <v>2130212</v>
      </c>
      <c r="B945" s="164" t="s">
        <v>2194</v>
      </c>
      <c r="C945" s="173">
        <v>310</v>
      </c>
      <c r="D945" s="221">
        <v>0</v>
      </c>
      <c r="E945" s="222">
        <v>310</v>
      </c>
      <c r="K945" s="168">
        <v>50.85</v>
      </c>
      <c r="O945" s="203">
        <f t="shared" si="60"/>
        <v>-259.14999999999998</v>
      </c>
      <c r="Q945" s="168">
        <v>259.14999999999998</v>
      </c>
      <c r="R945" s="168">
        <f t="shared" si="58"/>
        <v>310</v>
      </c>
      <c r="S945" s="203">
        <f t="shared" si="61"/>
        <v>0</v>
      </c>
      <c r="U945" s="168">
        <f t="shared" si="59"/>
        <v>310</v>
      </c>
    </row>
    <row r="946" spans="1:21" ht="20.100000000000001" customHeight="1">
      <c r="A946" s="168">
        <v>2130213</v>
      </c>
      <c r="B946" s="164" t="s">
        <v>2195</v>
      </c>
      <c r="C946" s="173">
        <v>33</v>
      </c>
      <c r="D946" s="221">
        <v>0</v>
      </c>
      <c r="E946" s="222">
        <v>33</v>
      </c>
      <c r="O946" s="203">
        <f t="shared" si="60"/>
        <v>-33</v>
      </c>
      <c r="Q946" s="168">
        <v>33</v>
      </c>
      <c r="R946" s="168">
        <f t="shared" si="58"/>
        <v>33</v>
      </c>
      <c r="S946" s="203">
        <f t="shared" si="61"/>
        <v>0</v>
      </c>
      <c r="U946" s="168">
        <f t="shared" si="59"/>
        <v>33</v>
      </c>
    </row>
    <row r="947" spans="1:21" ht="20.100000000000001" hidden="1" customHeight="1">
      <c r="A947" s="168">
        <v>2130217</v>
      </c>
      <c r="B947" s="164" t="s">
        <v>2196</v>
      </c>
      <c r="C947" s="173">
        <v>0</v>
      </c>
      <c r="D947" s="221">
        <v>0</v>
      </c>
      <c r="E947" s="222">
        <v>0</v>
      </c>
      <c r="O947" s="203">
        <f t="shared" si="60"/>
        <v>0</v>
      </c>
      <c r="R947" s="168">
        <f t="shared" si="58"/>
        <v>0</v>
      </c>
      <c r="S947" s="203">
        <f t="shared" si="61"/>
        <v>0</v>
      </c>
      <c r="U947" s="168">
        <f t="shared" si="59"/>
        <v>0</v>
      </c>
    </row>
    <row r="948" spans="1:21" ht="20.100000000000001" hidden="1" customHeight="1">
      <c r="A948" s="168">
        <v>2130220</v>
      </c>
      <c r="B948" s="164" t="s">
        <v>247</v>
      </c>
      <c r="C948" s="173">
        <v>0</v>
      </c>
      <c r="D948" s="221">
        <v>0</v>
      </c>
      <c r="E948" s="222">
        <v>0</v>
      </c>
      <c r="O948" s="203">
        <f t="shared" si="60"/>
        <v>0</v>
      </c>
      <c r="R948" s="168">
        <f t="shared" si="58"/>
        <v>0</v>
      </c>
      <c r="S948" s="203">
        <f t="shared" si="61"/>
        <v>0</v>
      </c>
      <c r="U948" s="168">
        <f t="shared" si="59"/>
        <v>0</v>
      </c>
    </row>
    <row r="949" spans="1:21" ht="20.100000000000001" customHeight="1">
      <c r="A949" s="168">
        <v>2130221</v>
      </c>
      <c r="B949" s="164" t="s">
        <v>2197</v>
      </c>
      <c r="C949" s="173">
        <v>200</v>
      </c>
      <c r="D949" s="221">
        <v>0</v>
      </c>
      <c r="E949" s="222">
        <v>200</v>
      </c>
      <c r="O949" s="203">
        <f t="shared" si="60"/>
        <v>-200</v>
      </c>
      <c r="Q949" s="168">
        <v>200</v>
      </c>
      <c r="R949" s="168">
        <f t="shared" si="58"/>
        <v>200</v>
      </c>
      <c r="S949" s="203">
        <f t="shared" si="61"/>
        <v>0</v>
      </c>
      <c r="U949" s="168">
        <f t="shared" si="59"/>
        <v>200</v>
      </c>
    </row>
    <row r="950" spans="1:21" ht="20.100000000000001" hidden="1" customHeight="1">
      <c r="A950" s="168">
        <v>2130223</v>
      </c>
      <c r="B950" s="164" t="s">
        <v>2198</v>
      </c>
      <c r="C950" s="173">
        <v>0</v>
      </c>
      <c r="D950" s="221">
        <v>0</v>
      </c>
      <c r="E950" s="222">
        <v>0</v>
      </c>
      <c r="O950" s="203">
        <f t="shared" si="60"/>
        <v>0</v>
      </c>
      <c r="R950" s="168">
        <f t="shared" si="58"/>
        <v>0</v>
      </c>
      <c r="S950" s="203">
        <f t="shared" si="61"/>
        <v>0</v>
      </c>
      <c r="U950" s="168">
        <f t="shared" si="59"/>
        <v>0</v>
      </c>
    </row>
    <row r="951" spans="1:21" ht="20.100000000000001" customHeight="1">
      <c r="A951" s="168">
        <v>2130226</v>
      </c>
      <c r="B951" s="164" t="s">
        <v>2199</v>
      </c>
      <c r="C951" s="173">
        <v>80</v>
      </c>
      <c r="D951" s="221">
        <v>0</v>
      </c>
      <c r="E951" s="222">
        <v>80</v>
      </c>
      <c r="K951" s="168">
        <v>80</v>
      </c>
      <c r="O951" s="203">
        <f t="shared" si="60"/>
        <v>0</v>
      </c>
      <c r="R951" s="168">
        <f t="shared" si="58"/>
        <v>80</v>
      </c>
      <c r="S951" s="203">
        <f t="shared" si="61"/>
        <v>0</v>
      </c>
      <c r="U951" s="168">
        <f t="shared" si="59"/>
        <v>80</v>
      </c>
    </row>
    <row r="952" spans="1:21" ht="20.100000000000001" customHeight="1">
      <c r="A952" s="168">
        <v>2130227</v>
      </c>
      <c r="B952" s="164" t="s">
        <v>2200</v>
      </c>
      <c r="C952" s="173">
        <v>359</v>
      </c>
      <c r="D952" s="221">
        <v>0</v>
      </c>
      <c r="E952" s="222">
        <v>359</v>
      </c>
      <c r="K952" s="168">
        <v>5</v>
      </c>
      <c r="O952" s="203">
        <f t="shared" si="60"/>
        <v>-354</v>
      </c>
      <c r="Q952" s="168">
        <v>354</v>
      </c>
      <c r="R952" s="168">
        <f t="shared" si="58"/>
        <v>359</v>
      </c>
      <c r="S952" s="203">
        <f t="shared" si="61"/>
        <v>0</v>
      </c>
      <c r="U952" s="168">
        <f t="shared" si="59"/>
        <v>359</v>
      </c>
    </row>
    <row r="953" spans="1:21" ht="20.100000000000001" hidden="1" customHeight="1">
      <c r="A953" s="168">
        <v>2130232</v>
      </c>
      <c r="B953" s="164" t="s">
        <v>2201</v>
      </c>
      <c r="C953" s="173">
        <v>0</v>
      </c>
      <c r="D953" s="221">
        <v>0</v>
      </c>
      <c r="E953" s="222">
        <v>0</v>
      </c>
      <c r="O953" s="203">
        <f t="shared" si="60"/>
        <v>0</v>
      </c>
      <c r="R953" s="168">
        <f t="shared" si="58"/>
        <v>0</v>
      </c>
      <c r="S953" s="203">
        <f t="shared" si="61"/>
        <v>0</v>
      </c>
      <c r="U953" s="168">
        <f t="shared" si="59"/>
        <v>0</v>
      </c>
    </row>
    <row r="954" spans="1:21" ht="20.100000000000001" customHeight="1">
      <c r="A954" s="168">
        <v>2130234</v>
      </c>
      <c r="B954" s="164" t="s">
        <v>2202</v>
      </c>
      <c r="C954" s="173">
        <v>263</v>
      </c>
      <c r="D954" s="221">
        <v>0</v>
      </c>
      <c r="E954" s="222">
        <v>263</v>
      </c>
      <c r="K954" s="168">
        <v>228</v>
      </c>
      <c r="O954" s="203">
        <f t="shared" si="60"/>
        <v>-35</v>
      </c>
      <c r="Q954" s="168">
        <v>35</v>
      </c>
      <c r="R954" s="168">
        <f t="shared" si="58"/>
        <v>263</v>
      </c>
      <c r="S954" s="203">
        <f t="shared" si="61"/>
        <v>0</v>
      </c>
      <c r="U954" s="168">
        <f t="shared" si="59"/>
        <v>263</v>
      </c>
    </row>
    <row r="955" spans="1:21" ht="20.100000000000001" hidden="1" customHeight="1">
      <c r="A955" s="168">
        <v>2130235</v>
      </c>
      <c r="B955" s="164" t="s">
        <v>2203</v>
      </c>
      <c r="C955" s="173">
        <v>0</v>
      </c>
      <c r="D955" s="221">
        <v>0</v>
      </c>
      <c r="E955" s="222">
        <v>0</v>
      </c>
      <c r="O955" s="203">
        <f t="shared" si="60"/>
        <v>0</v>
      </c>
      <c r="R955" s="168">
        <f t="shared" si="58"/>
        <v>0</v>
      </c>
      <c r="S955" s="203">
        <f t="shared" si="61"/>
        <v>0</v>
      </c>
      <c r="U955" s="168">
        <f t="shared" si="59"/>
        <v>0</v>
      </c>
    </row>
    <row r="956" spans="1:21" ht="20.100000000000001" hidden="1" customHeight="1">
      <c r="A956" s="168">
        <v>2130236</v>
      </c>
      <c r="B956" s="164" t="s">
        <v>2204</v>
      </c>
      <c r="C956" s="173">
        <v>0</v>
      </c>
      <c r="D956" s="221">
        <v>0</v>
      </c>
      <c r="E956" s="222">
        <v>0</v>
      </c>
      <c r="O956" s="203">
        <f t="shared" si="60"/>
        <v>0</v>
      </c>
      <c r="R956" s="168">
        <f t="shared" si="58"/>
        <v>0</v>
      </c>
      <c r="S956" s="203">
        <f t="shared" si="61"/>
        <v>0</v>
      </c>
      <c r="U956" s="168">
        <f t="shared" si="59"/>
        <v>0</v>
      </c>
    </row>
    <row r="957" spans="1:21" ht="20.100000000000001" hidden="1" customHeight="1">
      <c r="A957" s="168">
        <v>2130237</v>
      </c>
      <c r="B957" s="164" t="s">
        <v>2205</v>
      </c>
      <c r="C957" s="173">
        <v>0</v>
      </c>
      <c r="D957" s="221">
        <v>0</v>
      </c>
      <c r="E957" s="222">
        <v>0</v>
      </c>
      <c r="O957" s="203">
        <f t="shared" si="60"/>
        <v>0</v>
      </c>
      <c r="R957" s="168">
        <f t="shared" si="58"/>
        <v>0</v>
      </c>
      <c r="S957" s="203">
        <f t="shared" si="61"/>
        <v>0</v>
      </c>
      <c r="U957" s="168">
        <f t="shared" si="59"/>
        <v>0</v>
      </c>
    </row>
    <row r="958" spans="1:21" ht="20.100000000000001" customHeight="1">
      <c r="A958" s="168">
        <v>2130299</v>
      </c>
      <c r="B958" s="164" t="s">
        <v>2206</v>
      </c>
      <c r="C958" s="173">
        <v>1326.8</v>
      </c>
      <c r="D958" s="221">
        <v>0</v>
      </c>
      <c r="E958" s="222">
        <v>1326.8</v>
      </c>
      <c r="I958" s="168">
        <v>246.11</v>
      </c>
      <c r="K958" s="168">
        <v>81.709999999999994</v>
      </c>
      <c r="N958" s="168">
        <v>284</v>
      </c>
      <c r="O958" s="203">
        <f t="shared" si="60"/>
        <v>-714.98</v>
      </c>
      <c r="Q958" s="168">
        <v>714.98</v>
      </c>
      <c r="R958" s="168">
        <f t="shared" si="58"/>
        <v>1326.8</v>
      </c>
      <c r="S958" s="203">
        <f t="shared" si="61"/>
        <v>0</v>
      </c>
      <c r="U958" s="168">
        <f t="shared" si="59"/>
        <v>1326.8</v>
      </c>
    </row>
    <row r="959" spans="1:21" ht="20.100000000000001" customHeight="1">
      <c r="A959" s="168">
        <v>21303</v>
      </c>
      <c r="B959" s="164" t="s">
        <v>2207</v>
      </c>
      <c r="C959" s="173">
        <v>13692.42</v>
      </c>
      <c r="D959" s="221" t="s">
        <v>2208</v>
      </c>
      <c r="E959" s="222">
        <v>12257.73</v>
      </c>
      <c r="F959" s="168">
        <v>4652</v>
      </c>
      <c r="K959" s="168">
        <v>199.31</v>
      </c>
      <c r="M959" s="168">
        <v>3531</v>
      </c>
      <c r="N959" s="168">
        <v>1299</v>
      </c>
      <c r="O959" s="203">
        <f t="shared" si="60"/>
        <v>-2576.42</v>
      </c>
      <c r="P959" s="168">
        <v>50.3200000000001</v>
      </c>
      <c r="Q959" s="168">
        <v>3960.79</v>
      </c>
      <c r="R959" s="168">
        <f t="shared" si="58"/>
        <v>13692.42</v>
      </c>
      <c r="S959" s="203">
        <f t="shared" si="61"/>
        <v>1434.69</v>
      </c>
      <c r="U959" s="168">
        <f t="shared" si="59"/>
        <v>13692.42</v>
      </c>
    </row>
    <row r="960" spans="1:21" ht="20.100000000000001" customHeight="1">
      <c r="A960" s="168">
        <v>2130301</v>
      </c>
      <c r="B960" s="164" t="s">
        <v>1502</v>
      </c>
      <c r="C960" s="173">
        <v>546.32000000000005</v>
      </c>
      <c r="D960" s="221">
        <v>1</v>
      </c>
      <c r="E960" s="222">
        <v>546.32000000000005</v>
      </c>
      <c r="F960" s="168">
        <v>496</v>
      </c>
      <c r="O960" s="203">
        <f t="shared" si="60"/>
        <v>-50.3200000000001</v>
      </c>
      <c r="P960" s="168">
        <v>50.3200000000001</v>
      </c>
      <c r="R960" s="168">
        <f t="shared" si="58"/>
        <v>546.32000000000005</v>
      </c>
      <c r="S960" s="203">
        <f t="shared" si="61"/>
        <v>0</v>
      </c>
      <c r="U960" s="168">
        <f t="shared" si="59"/>
        <v>546.32000000000005</v>
      </c>
    </row>
    <row r="961" spans="1:21" ht="20.100000000000001" hidden="1" customHeight="1">
      <c r="A961" s="168">
        <v>2130302</v>
      </c>
      <c r="B961" s="164" t="s">
        <v>1503</v>
      </c>
      <c r="C961" s="173">
        <v>0</v>
      </c>
      <c r="D961" s="221">
        <v>2</v>
      </c>
      <c r="E961" s="222">
        <v>0</v>
      </c>
      <c r="O961" s="203">
        <f t="shared" si="60"/>
        <v>0</v>
      </c>
      <c r="R961" s="168">
        <f t="shared" si="58"/>
        <v>0</v>
      </c>
      <c r="S961" s="203">
        <f t="shared" si="61"/>
        <v>0</v>
      </c>
      <c r="U961" s="168">
        <f t="shared" si="59"/>
        <v>0</v>
      </c>
    </row>
    <row r="962" spans="1:21" ht="20.100000000000001" hidden="1" customHeight="1">
      <c r="A962" s="168">
        <v>2130303</v>
      </c>
      <c r="B962" s="164" t="s">
        <v>1504</v>
      </c>
      <c r="C962" s="173">
        <v>0</v>
      </c>
      <c r="D962" s="221">
        <v>2</v>
      </c>
      <c r="E962" s="222">
        <v>0</v>
      </c>
      <c r="O962" s="203">
        <f t="shared" si="60"/>
        <v>0</v>
      </c>
      <c r="R962" s="168">
        <f t="shared" si="58"/>
        <v>0</v>
      </c>
      <c r="S962" s="203">
        <f t="shared" si="61"/>
        <v>0</v>
      </c>
      <c r="U962" s="168">
        <f t="shared" si="59"/>
        <v>0</v>
      </c>
    </row>
    <row r="963" spans="1:21" ht="20.100000000000001" customHeight="1">
      <c r="A963" s="168">
        <v>2130304</v>
      </c>
      <c r="B963" s="164" t="s">
        <v>2209</v>
      </c>
      <c r="C963" s="173">
        <v>1730.56</v>
      </c>
      <c r="D963" s="221">
        <v>0</v>
      </c>
      <c r="E963" s="222">
        <v>1730.56</v>
      </c>
      <c r="F963" s="168">
        <v>1721</v>
      </c>
      <c r="O963" s="203">
        <f t="shared" si="60"/>
        <v>-9.5599999999999508</v>
      </c>
      <c r="Q963" s="168">
        <v>9.5599999999999508</v>
      </c>
      <c r="R963" s="168">
        <f t="shared" si="58"/>
        <v>1730.56</v>
      </c>
      <c r="S963" s="203">
        <f t="shared" si="61"/>
        <v>0</v>
      </c>
      <c r="U963" s="168">
        <f t="shared" si="59"/>
        <v>1730.56</v>
      </c>
    </row>
    <row r="964" spans="1:21" ht="20.100000000000001" customHeight="1">
      <c r="A964" s="168">
        <v>2130305</v>
      </c>
      <c r="B964" s="164" t="s">
        <v>2210</v>
      </c>
      <c r="C964" s="173">
        <v>2806</v>
      </c>
      <c r="D964" s="221">
        <v>0</v>
      </c>
      <c r="E964" s="222">
        <v>2190</v>
      </c>
      <c r="M964" s="168">
        <v>2806</v>
      </c>
      <c r="O964" s="203">
        <f t="shared" si="60"/>
        <v>616</v>
      </c>
      <c r="R964" s="168">
        <f t="shared" si="58"/>
        <v>2806</v>
      </c>
      <c r="S964" s="203">
        <f t="shared" si="61"/>
        <v>616</v>
      </c>
      <c r="U964" s="168">
        <f t="shared" si="59"/>
        <v>2806</v>
      </c>
    </row>
    <row r="965" spans="1:21" ht="20.100000000000001" customHeight="1">
      <c r="A965" s="168">
        <v>2130306</v>
      </c>
      <c r="B965" s="164" t="s">
        <v>2211</v>
      </c>
      <c r="C965" s="173">
        <v>1584</v>
      </c>
      <c r="D965" s="221">
        <v>0</v>
      </c>
      <c r="E965" s="222">
        <v>1540.62</v>
      </c>
      <c r="F965" s="168">
        <v>859</v>
      </c>
      <c r="M965" s="168">
        <v>725</v>
      </c>
      <c r="O965" s="203">
        <f t="shared" si="60"/>
        <v>43.380000000000102</v>
      </c>
      <c r="R965" s="168">
        <f t="shared" si="58"/>
        <v>1584</v>
      </c>
      <c r="S965" s="203">
        <f t="shared" si="61"/>
        <v>43.380000000000102</v>
      </c>
      <c r="U965" s="168">
        <f t="shared" si="59"/>
        <v>1584</v>
      </c>
    </row>
    <row r="966" spans="1:21" ht="20.100000000000001" hidden="1" customHeight="1">
      <c r="A966" s="168">
        <v>2130307</v>
      </c>
      <c r="B966" s="164" t="s">
        <v>2212</v>
      </c>
      <c r="C966" s="173">
        <v>0</v>
      </c>
      <c r="D966" s="221">
        <v>0</v>
      </c>
      <c r="E966" s="222">
        <v>0</v>
      </c>
      <c r="O966" s="203">
        <f t="shared" si="60"/>
        <v>0</v>
      </c>
      <c r="R966" s="168">
        <f t="shared" ref="R966:R1029" si="62">F966+G966+H966+I966+J966+K966+L966+M966+N966+P966+Q966</f>
        <v>0</v>
      </c>
      <c r="S966" s="203">
        <f t="shared" si="61"/>
        <v>0</v>
      </c>
      <c r="U966" s="168">
        <f t="shared" ref="U966:U1029" si="63">R966+T966</f>
        <v>0</v>
      </c>
    </row>
    <row r="967" spans="1:21" ht="20.100000000000001" customHeight="1">
      <c r="A967" s="168">
        <v>2130308</v>
      </c>
      <c r="B967" s="164" t="s">
        <v>2213</v>
      </c>
      <c r="C967" s="173">
        <v>50</v>
      </c>
      <c r="D967" s="221">
        <v>0</v>
      </c>
      <c r="E967" s="222">
        <v>50</v>
      </c>
      <c r="O967" s="203">
        <f t="shared" ref="O967:O1030" si="64">F967+G967+H967+I967+J967+K967+L967+M967+N967-E967</f>
        <v>-50</v>
      </c>
      <c r="Q967" s="168">
        <v>50</v>
      </c>
      <c r="R967" s="168">
        <f t="shared" si="62"/>
        <v>50</v>
      </c>
      <c r="S967" s="203">
        <f t="shared" ref="S967:S1030" si="65">R967-E967</f>
        <v>0</v>
      </c>
      <c r="U967" s="168">
        <f t="shared" si="63"/>
        <v>50</v>
      </c>
    </row>
    <row r="968" spans="1:21" ht="20.100000000000001" customHeight="1">
      <c r="A968" s="168">
        <v>2130309</v>
      </c>
      <c r="B968" s="164" t="s">
        <v>2214</v>
      </c>
      <c r="C968" s="173">
        <v>25</v>
      </c>
      <c r="D968" s="221">
        <v>0</v>
      </c>
      <c r="E968" s="222">
        <v>25</v>
      </c>
      <c r="O968" s="203">
        <f t="shared" si="64"/>
        <v>-25</v>
      </c>
      <c r="Q968" s="168">
        <v>25</v>
      </c>
      <c r="R968" s="168">
        <f t="shared" si="62"/>
        <v>25</v>
      </c>
      <c r="S968" s="203">
        <f t="shared" si="65"/>
        <v>0</v>
      </c>
      <c r="U968" s="168">
        <f t="shared" si="63"/>
        <v>25</v>
      </c>
    </row>
    <row r="969" spans="1:21" ht="20.100000000000001" customHeight="1">
      <c r="A969" s="168">
        <v>2130310</v>
      </c>
      <c r="B969" s="164" t="s">
        <v>2215</v>
      </c>
      <c r="C969" s="173">
        <v>1156</v>
      </c>
      <c r="D969" s="221">
        <v>0</v>
      </c>
      <c r="E969" s="222">
        <v>1156</v>
      </c>
      <c r="O969" s="203">
        <f t="shared" si="64"/>
        <v>-1156</v>
      </c>
      <c r="Q969" s="168">
        <v>1156</v>
      </c>
      <c r="R969" s="168">
        <f t="shared" si="62"/>
        <v>1156</v>
      </c>
      <c r="S969" s="203">
        <f t="shared" si="65"/>
        <v>0</v>
      </c>
      <c r="U969" s="168">
        <f t="shared" si="63"/>
        <v>1156</v>
      </c>
    </row>
    <row r="970" spans="1:21" ht="20.100000000000001" customHeight="1">
      <c r="A970" s="168">
        <v>2130311</v>
      </c>
      <c r="B970" s="164" t="s">
        <v>2216</v>
      </c>
      <c r="C970" s="173">
        <v>1763.83</v>
      </c>
      <c r="D970" s="221">
        <v>0</v>
      </c>
      <c r="E970" s="222">
        <v>1763.83</v>
      </c>
      <c r="F970" s="168">
        <v>1576</v>
      </c>
      <c r="O970" s="203">
        <f t="shared" si="64"/>
        <v>-187.83</v>
      </c>
      <c r="Q970" s="168">
        <v>187.83</v>
      </c>
      <c r="R970" s="168">
        <f t="shared" si="62"/>
        <v>1763.83</v>
      </c>
      <c r="S970" s="203">
        <f t="shared" si="65"/>
        <v>0</v>
      </c>
      <c r="U970" s="168">
        <f t="shared" si="63"/>
        <v>1763.83</v>
      </c>
    </row>
    <row r="971" spans="1:21" ht="20.100000000000001" customHeight="1">
      <c r="A971" s="168">
        <v>2130312</v>
      </c>
      <c r="B971" s="164" t="s">
        <v>2217</v>
      </c>
      <c r="C971" s="173">
        <v>173</v>
      </c>
      <c r="D971" s="221">
        <v>0</v>
      </c>
      <c r="E971" s="222">
        <v>173</v>
      </c>
      <c r="O971" s="203">
        <f t="shared" si="64"/>
        <v>-173</v>
      </c>
      <c r="Q971" s="168">
        <v>173</v>
      </c>
      <c r="R971" s="168">
        <f t="shared" si="62"/>
        <v>173</v>
      </c>
      <c r="S971" s="203">
        <f t="shared" si="65"/>
        <v>0</v>
      </c>
      <c r="U971" s="168">
        <f t="shared" si="63"/>
        <v>173</v>
      </c>
    </row>
    <row r="972" spans="1:21" ht="20.100000000000001" customHeight="1">
      <c r="A972" s="168">
        <v>2130313</v>
      </c>
      <c r="B972" s="164" t="s">
        <v>2218</v>
      </c>
      <c r="C972" s="173">
        <v>119</v>
      </c>
      <c r="D972" s="221">
        <v>0</v>
      </c>
      <c r="E972" s="222">
        <v>119</v>
      </c>
      <c r="O972" s="203">
        <f t="shared" si="64"/>
        <v>-119</v>
      </c>
      <c r="Q972" s="168">
        <v>119</v>
      </c>
      <c r="R972" s="168">
        <f t="shared" si="62"/>
        <v>119</v>
      </c>
      <c r="S972" s="203">
        <f t="shared" si="65"/>
        <v>0</v>
      </c>
      <c r="U972" s="168">
        <f t="shared" si="63"/>
        <v>119</v>
      </c>
    </row>
    <row r="973" spans="1:21" ht="20.100000000000001" customHeight="1">
      <c r="A973" s="168">
        <v>2130314</v>
      </c>
      <c r="B973" s="164" t="s">
        <v>2219</v>
      </c>
      <c r="C973" s="173">
        <v>30</v>
      </c>
      <c r="D973" s="221">
        <v>0</v>
      </c>
      <c r="E973" s="222">
        <v>30</v>
      </c>
      <c r="O973" s="203">
        <f t="shared" si="64"/>
        <v>-30</v>
      </c>
      <c r="Q973" s="168">
        <v>30</v>
      </c>
      <c r="R973" s="168">
        <f t="shared" si="62"/>
        <v>30</v>
      </c>
      <c r="S973" s="203">
        <f t="shared" si="65"/>
        <v>0</v>
      </c>
      <c r="U973" s="168">
        <f t="shared" si="63"/>
        <v>30</v>
      </c>
    </row>
    <row r="974" spans="1:21" ht="20.100000000000001" customHeight="1">
      <c r="A974" s="168">
        <v>2130315</v>
      </c>
      <c r="B974" s="164" t="s">
        <v>2220</v>
      </c>
      <c r="C974" s="173">
        <v>100</v>
      </c>
      <c r="D974" s="221">
        <v>0</v>
      </c>
      <c r="E974" s="222">
        <v>0</v>
      </c>
      <c r="K974" s="168">
        <v>100</v>
      </c>
      <c r="O974" s="203">
        <f t="shared" si="64"/>
        <v>100</v>
      </c>
      <c r="R974" s="168">
        <f t="shared" si="62"/>
        <v>100</v>
      </c>
      <c r="S974" s="203">
        <f t="shared" si="65"/>
        <v>100</v>
      </c>
      <c r="U974" s="168">
        <f t="shared" si="63"/>
        <v>100</v>
      </c>
    </row>
    <row r="975" spans="1:21" ht="20.100000000000001" customHeight="1">
      <c r="A975" s="168">
        <v>2130316</v>
      </c>
      <c r="B975" s="164" t="s">
        <v>2221</v>
      </c>
      <c r="C975" s="173">
        <v>626.4</v>
      </c>
      <c r="D975" s="221">
        <v>0</v>
      </c>
      <c r="E975" s="222">
        <v>626.4</v>
      </c>
      <c r="O975" s="203">
        <f t="shared" si="64"/>
        <v>-626.4</v>
      </c>
      <c r="Q975" s="168">
        <v>626.4</v>
      </c>
      <c r="R975" s="168">
        <f t="shared" si="62"/>
        <v>626.4</v>
      </c>
      <c r="S975" s="203">
        <f t="shared" si="65"/>
        <v>0</v>
      </c>
      <c r="U975" s="168">
        <f t="shared" si="63"/>
        <v>626.4</v>
      </c>
    </row>
    <row r="976" spans="1:21" ht="20.100000000000001" hidden="1" customHeight="1">
      <c r="A976" s="168">
        <v>2130317</v>
      </c>
      <c r="B976" s="164" t="s">
        <v>2222</v>
      </c>
      <c r="C976" s="173">
        <v>0</v>
      </c>
      <c r="D976" s="221">
        <v>0</v>
      </c>
      <c r="E976" s="222">
        <v>0</v>
      </c>
      <c r="O976" s="203">
        <f t="shared" si="64"/>
        <v>0</v>
      </c>
      <c r="R976" s="168">
        <f t="shared" si="62"/>
        <v>0</v>
      </c>
      <c r="S976" s="203">
        <f t="shared" si="65"/>
        <v>0</v>
      </c>
      <c r="U976" s="168">
        <f t="shared" si="63"/>
        <v>0</v>
      </c>
    </row>
    <row r="977" spans="1:21" ht="20.100000000000001" hidden="1" customHeight="1">
      <c r="A977" s="168">
        <v>2130318</v>
      </c>
      <c r="B977" s="164" t="s">
        <v>2223</v>
      </c>
      <c r="C977" s="173">
        <v>0</v>
      </c>
      <c r="D977" s="221">
        <v>0</v>
      </c>
      <c r="E977" s="222">
        <v>0</v>
      </c>
      <c r="O977" s="203">
        <f t="shared" si="64"/>
        <v>0</v>
      </c>
      <c r="R977" s="168">
        <f t="shared" si="62"/>
        <v>0</v>
      </c>
      <c r="S977" s="203">
        <f t="shared" si="65"/>
        <v>0</v>
      </c>
      <c r="U977" s="168">
        <f t="shared" si="63"/>
        <v>0</v>
      </c>
    </row>
    <row r="978" spans="1:21" ht="20.100000000000001" customHeight="1">
      <c r="A978" s="168">
        <v>2130319</v>
      </c>
      <c r="B978" s="164" t="s">
        <v>2224</v>
      </c>
      <c r="C978" s="173">
        <v>324</v>
      </c>
      <c r="D978" s="221">
        <v>0</v>
      </c>
      <c r="E978" s="222">
        <v>324</v>
      </c>
      <c r="O978" s="203">
        <f t="shared" si="64"/>
        <v>-324</v>
      </c>
      <c r="Q978" s="168">
        <v>324</v>
      </c>
      <c r="R978" s="168">
        <f t="shared" si="62"/>
        <v>324</v>
      </c>
      <c r="S978" s="203">
        <f t="shared" si="65"/>
        <v>0</v>
      </c>
      <c r="U978" s="168">
        <f t="shared" si="63"/>
        <v>324</v>
      </c>
    </row>
    <row r="979" spans="1:21" ht="20.100000000000001" customHeight="1">
      <c r="A979" s="168">
        <v>2130321</v>
      </c>
      <c r="B979" s="164" t="s">
        <v>2225</v>
      </c>
      <c r="C979" s="173">
        <v>1398.31</v>
      </c>
      <c r="D979" s="221">
        <v>0</v>
      </c>
      <c r="E979" s="222">
        <v>723</v>
      </c>
      <c r="K979" s="168">
        <v>99.31</v>
      </c>
      <c r="N979" s="168">
        <v>1299</v>
      </c>
      <c r="O979" s="203">
        <f t="shared" si="64"/>
        <v>675.31</v>
      </c>
      <c r="R979" s="168">
        <f t="shared" si="62"/>
        <v>1398.31</v>
      </c>
      <c r="S979" s="203">
        <f t="shared" si="65"/>
        <v>675.31</v>
      </c>
      <c r="U979" s="168">
        <f t="shared" si="63"/>
        <v>1398.31</v>
      </c>
    </row>
    <row r="980" spans="1:21" ht="20.100000000000001" hidden="1" customHeight="1">
      <c r="A980" s="168">
        <v>2130322</v>
      </c>
      <c r="B980" s="164" t="s">
        <v>2226</v>
      </c>
      <c r="C980" s="173">
        <v>0</v>
      </c>
      <c r="D980" s="221">
        <v>0</v>
      </c>
      <c r="E980" s="222">
        <v>0</v>
      </c>
      <c r="O980" s="203">
        <f t="shared" si="64"/>
        <v>0</v>
      </c>
      <c r="R980" s="168">
        <f t="shared" si="62"/>
        <v>0</v>
      </c>
      <c r="S980" s="203">
        <f t="shared" si="65"/>
        <v>0</v>
      </c>
      <c r="U980" s="168">
        <f t="shared" si="63"/>
        <v>0</v>
      </c>
    </row>
    <row r="981" spans="1:21" ht="20.100000000000001" hidden="1" customHeight="1">
      <c r="A981" s="168">
        <v>2130333</v>
      </c>
      <c r="B981" s="164" t="s">
        <v>2198</v>
      </c>
      <c r="C981" s="173">
        <v>0</v>
      </c>
      <c r="D981" s="221">
        <v>0</v>
      </c>
      <c r="E981" s="222">
        <v>0</v>
      </c>
      <c r="O981" s="203">
        <f t="shared" si="64"/>
        <v>0</v>
      </c>
      <c r="R981" s="168">
        <f t="shared" si="62"/>
        <v>0</v>
      </c>
      <c r="S981" s="203">
        <f t="shared" si="65"/>
        <v>0</v>
      </c>
      <c r="U981" s="168">
        <f t="shared" si="63"/>
        <v>0</v>
      </c>
    </row>
    <row r="982" spans="1:21" ht="20.100000000000001" hidden="1" customHeight="1">
      <c r="A982" s="168">
        <v>2130334</v>
      </c>
      <c r="B982" s="164" t="s">
        <v>2227</v>
      </c>
      <c r="C982" s="173">
        <v>0</v>
      </c>
      <c r="D982" s="221">
        <v>0</v>
      </c>
      <c r="E982" s="222">
        <v>0</v>
      </c>
      <c r="O982" s="203">
        <f t="shared" si="64"/>
        <v>0</v>
      </c>
      <c r="R982" s="168">
        <f t="shared" si="62"/>
        <v>0</v>
      </c>
      <c r="S982" s="203">
        <f t="shared" si="65"/>
        <v>0</v>
      </c>
      <c r="U982" s="168">
        <f t="shared" si="63"/>
        <v>0</v>
      </c>
    </row>
    <row r="983" spans="1:21" ht="20.100000000000001" customHeight="1">
      <c r="A983" s="168">
        <v>2130335</v>
      </c>
      <c r="B983" s="164" t="s">
        <v>2228</v>
      </c>
      <c r="C983" s="173">
        <v>1190</v>
      </c>
      <c r="D983" s="221">
        <v>0</v>
      </c>
      <c r="E983" s="222">
        <v>1190</v>
      </c>
      <c r="O983" s="203">
        <f t="shared" si="64"/>
        <v>-1190</v>
      </c>
      <c r="Q983" s="168">
        <v>1190</v>
      </c>
      <c r="R983" s="168">
        <f t="shared" si="62"/>
        <v>1190</v>
      </c>
      <c r="S983" s="203">
        <f t="shared" si="65"/>
        <v>0</v>
      </c>
      <c r="U983" s="168">
        <f t="shared" si="63"/>
        <v>1190</v>
      </c>
    </row>
    <row r="984" spans="1:21" ht="20.100000000000001" hidden="1" customHeight="1">
      <c r="A984" s="168">
        <v>2130336</v>
      </c>
      <c r="B984" s="164" t="s">
        <v>2229</v>
      </c>
      <c r="C984" s="173">
        <v>0</v>
      </c>
      <c r="D984" s="221">
        <v>0</v>
      </c>
      <c r="E984" s="222">
        <v>0</v>
      </c>
      <c r="O984" s="203">
        <f t="shared" si="64"/>
        <v>0</v>
      </c>
      <c r="R984" s="168">
        <f t="shared" si="62"/>
        <v>0</v>
      </c>
      <c r="S984" s="203">
        <f t="shared" si="65"/>
        <v>0</v>
      </c>
      <c r="U984" s="168">
        <f t="shared" si="63"/>
        <v>0</v>
      </c>
    </row>
    <row r="985" spans="1:21" ht="20.100000000000001" hidden="1" customHeight="1">
      <c r="A985" s="168">
        <v>2130337</v>
      </c>
      <c r="B985" s="164" t="s">
        <v>2230</v>
      </c>
      <c r="C985" s="173">
        <v>0</v>
      </c>
      <c r="D985" s="221">
        <v>0</v>
      </c>
      <c r="E985" s="222">
        <v>0</v>
      </c>
      <c r="O985" s="203">
        <f t="shared" si="64"/>
        <v>0</v>
      </c>
      <c r="R985" s="168">
        <f t="shared" si="62"/>
        <v>0</v>
      </c>
      <c r="S985" s="203">
        <f t="shared" si="65"/>
        <v>0</v>
      </c>
      <c r="U985" s="168">
        <f t="shared" si="63"/>
        <v>0</v>
      </c>
    </row>
    <row r="986" spans="1:21" ht="20.100000000000001" customHeight="1">
      <c r="A986" s="168">
        <v>2130399</v>
      </c>
      <c r="B986" s="164" t="s">
        <v>2231</v>
      </c>
      <c r="C986" s="173">
        <v>70</v>
      </c>
      <c r="D986" s="221">
        <v>0</v>
      </c>
      <c r="E986" s="222">
        <v>70</v>
      </c>
      <c r="O986" s="203">
        <f t="shared" si="64"/>
        <v>-70</v>
      </c>
      <c r="Q986" s="168">
        <v>70</v>
      </c>
      <c r="R986" s="168">
        <f t="shared" si="62"/>
        <v>70</v>
      </c>
      <c r="S986" s="203">
        <f t="shared" si="65"/>
        <v>0</v>
      </c>
      <c r="U986" s="168">
        <f t="shared" si="63"/>
        <v>70</v>
      </c>
    </row>
    <row r="987" spans="1:21" ht="20.100000000000001" customHeight="1">
      <c r="A987" s="168">
        <v>21305</v>
      </c>
      <c r="B987" s="164" t="s">
        <v>2232</v>
      </c>
      <c r="C987" s="173">
        <v>14416.97</v>
      </c>
      <c r="D987" s="221" t="s">
        <v>2233</v>
      </c>
      <c r="E987" s="222">
        <v>28416.97</v>
      </c>
      <c r="F987" s="168">
        <v>397</v>
      </c>
      <c r="I987" s="168">
        <v>5434.37</v>
      </c>
      <c r="J987" s="168">
        <v>0.48</v>
      </c>
      <c r="K987" s="168">
        <v>495.17</v>
      </c>
      <c r="M987" s="168">
        <v>1228</v>
      </c>
      <c r="O987" s="203">
        <f t="shared" si="64"/>
        <v>-20861.95</v>
      </c>
      <c r="P987" s="168">
        <v>19.97</v>
      </c>
      <c r="Q987" s="168">
        <v>20841.98</v>
      </c>
      <c r="R987" s="168">
        <f t="shared" si="62"/>
        <v>28416.97</v>
      </c>
      <c r="S987" s="203">
        <f t="shared" si="65"/>
        <v>0</v>
      </c>
      <c r="T987" s="168">
        <v>-14000</v>
      </c>
      <c r="U987" s="168">
        <f t="shared" si="63"/>
        <v>14416.97</v>
      </c>
    </row>
    <row r="988" spans="1:21" ht="20.100000000000001" customHeight="1">
      <c r="A988" s="168">
        <v>2130501</v>
      </c>
      <c r="B988" s="164" t="s">
        <v>1502</v>
      </c>
      <c r="C988" s="173">
        <v>246.82</v>
      </c>
      <c r="D988" s="221">
        <v>1</v>
      </c>
      <c r="E988" s="222">
        <v>246.82</v>
      </c>
      <c r="F988" s="168">
        <v>227</v>
      </c>
      <c r="O988" s="203">
        <f t="shared" si="64"/>
        <v>-19.82</v>
      </c>
      <c r="P988" s="168">
        <v>19.82</v>
      </c>
      <c r="R988" s="168">
        <f t="shared" si="62"/>
        <v>246.82</v>
      </c>
      <c r="S988" s="203">
        <f t="shared" si="65"/>
        <v>0</v>
      </c>
      <c r="U988" s="168">
        <f t="shared" si="63"/>
        <v>246.82</v>
      </c>
    </row>
    <row r="989" spans="1:21" ht="20.100000000000001" customHeight="1">
      <c r="A989" s="168">
        <v>2130502</v>
      </c>
      <c r="B989" s="164" t="s">
        <v>1503</v>
      </c>
      <c r="C989" s="173">
        <v>170.15</v>
      </c>
      <c r="D989" s="221">
        <v>2</v>
      </c>
      <c r="E989" s="222">
        <v>170.15</v>
      </c>
      <c r="F989" s="168">
        <v>170</v>
      </c>
      <c r="O989" s="203">
        <f t="shared" si="64"/>
        <v>-0.15000000000000599</v>
      </c>
      <c r="P989" s="168">
        <v>0.15000000000000599</v>
      </c>
      <c r="R989" s="168">
        <f t="shared" si="62"/>
        <v>170.15</v>
      </c>
      <c r="S989" s="203">
        <f t="shared" si="65"/>
        <v>0</v>
      </c>
      <c r="U989" s="168">
        <f t="shared" si="63"/>
        <v>170.15</v>
      </c>
    </row>
    <row r="990" spans="1:21" ht="20.100000000000001" hidden="1" customHeight="1">
      <c r="A990" s="168">
        <v>2130503</v>
      </c>
      <c r="B990" s="164" t="s">
        <v>1504</v>
      </c>
      <c r="C990" s="173">
        <v>0</v>
      </c>
      <c r="D990" s="221">
        <v>2</v>
      </c>
      <c r="E990" s="222">
        <v>0</v>
      </c>
      <c r="O990" s="203">
        <f t="shared" si="64"/>
        <v>0</v>
      </c>
      <c r="R990" s="168">
        <f t="shared" si="62"/>
        <v>0</v>
      </c>
      <c r="S990" s="203">
        <f t="shared" si="65"/>
        <v>0</v>
      </c>
      <c r="U990" s="168">
        <f t="shared" si="63"/>
        <v>0</v>
      </c>
    </row>
    <row r="991" spans="1:21" ht="20.100000000000001" customHeight="1">
      <c r="A991" s="168">
        <v>2130504</v>
      </c>
      <c r="B991" s="164" t="s">
        <v>2234</v>
      </c>
      <c r="C991" s="173">
        <v>5808.68</v>
      </c>
      <c r="D991" s="221">
        <v>0</v>
      </c>
      <c r="E991" s="222">
        <v>5808.68</v>
      </c>
      <c r="I991" s="168">
        <v>5264.93</v>
      </c>
      <c r="K991" s="168">
        <v>96.45</v>
      </c>
      <c r="O991" s="203">
        <f t="shared" si="64"/>
        <v>-447.3</v>
      </c>
      <c r="Q991" s="168">
        <v>447.3</v>
      </c>
      <c r="R991" s="168">
        <f t="shared" si="62"/>
        <v>5808.68</v>
      </c>
      <c r="S991" s="203">
        <f t="shared" si="65"/>
        <v>0</v>
      </c>
      <c r="U991" s="168">
        <f t="shared" si="63"/>
        <v>5808.68</v>
      </c>
    </row>
    <row r="992" spans="1:21" ht="20.100000000000001" customHeight="1">
      <c r="A992" s="168">
        <v>2130505</v>
      </c>
      <c r="B992" s="164" t="s">
        <v>2235</v>
      </c>
      <c r="C992" s="173">
        <v>3916</v>
      </c>
      <c r="D992" s="221">
        <v>0</v>
      </c>
      <c r="E992" s="222">
        <v>13916</v>
      </c>
      <c r="I992" s="168">
        <v>168.06</v>
      </c>
      <c r="K992" s="168">
        <v>9.1999999999999993</v>
      </c>
      <c r="M992" s="168">
        <v>1228</v>
      </c>
      <c r="O992" s="203">
        <f t="shared" si="64"/>
        <v>-12510.74</v>
      </c>
      <c r="Q992" s="168">
        <v>12510.74</v>
      </c>
      <c r="R992" s="168">
        <f t="shared" si="62"/>
        <v>13916</v>
      </c>
      <c r="S992" s="203">
        <f t="shared" si="65"/>
        <v>0</v>
      </c>
      <c r="T992" s="168">
        <v>-10000</v>
      </c>
      <c r="U992" s="168">
        <f t="shared" si="63"/>
        <v>3916</v>
      </c>
    </row>
    <row r="993" spans="1:21" ht="20.100000000000001" customHeight="1">
      <c r="A993" s="168">
        <v>2130506</v>
      </c>
      <c r="B993" s="164" t="s">
        <v>2236</v>
      </c>
      <c r="C993" s="173">
        <v>1467</v>
      </c>
      <c r="D993" s="221">
        <v>0</v>
      </c>
      <c r="E993" s="222">
        <v>3467</v>
      </c>
      <c r="K993" s="168">
        <v>192.01</v>
      </c>
      <c r="O993" s="203">
        <f t="shared" si="64"/>
        <v>-3274.99</v>
      </c>
      <c r="Q993" s="168">
        <v>3274.99</v>
      </c>
      <c r="R993" s="168">
        <f t="shared" si="62"/>
        <v>3467</v>
      </c>
      <c r="S993" s="203">
        <f t="shared" si="65"/>
        <v>0</v>
      </c>
      <c r="T993" s="168">
        <v>-2000</v>
      </c>
      <c r="U993" s="168">
        <f t="shared" si="63"/>
        <v>1467</v>
      </c>
    </row>
    <row r="994" spans="1:21" ht="20.100000000000001" customHeight="1">
      <c r="A994" s="168">
        <v>2130507</v>
      </c>
      <c r="B994" s="164" t="s">
        <v>2237</v>
      </c>
      <c r="C994" s="173">
        <v>1471</v>
      </c>
      <c r="D994" s="221">
        <v>0</v>
      </c>
      <c r="E994" s="222">
        <v>3471</v>
      </c>
      <c r="J994" s="168">
        <v>0.48</v>
      </c>
      <c r="O994" s="203">
        <f t="shared" si="64"/>
        <v>-3470.52</v>
      </c>
      <c r="Q994" s="168">
        <v>3470.52</v>
      </c>
      <c r="R994" s="168">
        <f t="shared" si="62"/>
        <v>3471</v>
      </c>
      <c r="S994" s="203">
        <f t="shared" si="65"/>
        <v>0</v>
      </c>
      <c r="T994" s="168">
        <v>-2000</v>
      </c>
      <c r="U994" s="168">
        <f t="shared" si="63"/>
        <v>1471</v>
      </c>
    </row>
    <row r="995" spans="1:21" ht="20.100000000000001" hidden="1" customHeight="1">
      <c r="A995" s="168">
        <v>2130508</v>
      </c>
      <c r="B995" s="164" t="s">
        <v>2238</v>
      </c>
      <c r="C995" s="173">
        <v>0</v>
      </c>
      <c r="D995" s="221">
        <v>0</v>
      </c>
      <c r="E995" s="222">
        <v>0</v>
      </c>
      <c r="O995" s="203">
        <f t="shared" si="64"/>
        <v>0</v>
      </c>
      <c r="R995" s="168">
        <f t="shared" si="62"/>
        <v>0</v>
      </c>
      <c r="S995" s="203">
        <f t="shared" si="65"/>
        <v>0</v>
      </c>
      <c r="U995" s="168">
        <f t="shared" si="63"/>
        <v>0</v>
      </c>
    </row>
    <row r="996" spans="1:21" ht="20.100000000000001" hidden="1" customHeight="1">
      <c r="A996" s="168">
        <v>2130550</v>
      </c>
      <c r="B996" s="164" t="s">
        <v>2239</v>
      </c>
      <c r="C996" s="173">
        <v>0</v>
      </c>
      <c r="D996" s="221">
        <v>0</v>
      </c>
      <c r="E996" s="222">
        <v>0</v>
      </c>
      <c r="O996" s="203">
        <f t="shared" si="64"/>
        <v>0</v>
      </c>
      <c r="R996" s="168">
        <f t="shared" si="62"/>
        <v>0</v>
      </c>
      <c r="S996" s="203">
        <f t="shared" si="65"/>
        <v>0</v>
      </c>
      <c r="U996" s="168">
        <f t="shared" si="63"/>
        <v>0</v>
      </c>
    </row>
    <row r="997" spans="1:21" ht="20.100000000000001" customHeight="1">
      <c r="A997" s="168">
        <v>2130599</v>
      </c>
      <c r="B997" s="164" t="s">
        <v>2240</v>
      </c>
      <c r="C997" s="173">
        <v>1337.32</v>
      </c>
      <c r="D997" s="221">
        <v>0</v>
      </c>
      <c r="E997" s="222">
        <v>1337.32</v>
      </c>
      <c r="I997" s="168">
        <v>1.38</v>
      </c>
      <c r="K997" s="168">
        <v>197.51</v>
      </c>
      <c r="O997" s="203">
        <f t="shared" si="64"/>
        <v>-1138.43</v>
      </c>
      <c r="Q997" s="168">
        <v>1138.43</v>
      </c>
      <c r="R997" s="168">
        <f t="shared" si="62"/>
        <v>1337.32</v>
      </c>
      <c r="S997" s="203">
        <f t="shared" si="65"/>
        <v>0</v>
      </c>
      <c r="U997" s="168">
        <f t="shared" si="63"/>
        <v>1337.32</v>
      </c>
    </row>
    <row r="998" spans="1:21" ht="20.100000000000001" customHeight="1">
      <c r="A998" s="168">
        <v>21307</v>
      </c>
      <c r="B998" s="164" t="s">
        <v>2241</v>
      </c>
      <c r="C998" s="173">
        <v>16552.13</v>
      </c>
      <c r="D998" s="221">
        <v>0</v>
      </c>
      <c r="E998" s="222">
        <v>16509.37</v>
      </c>
      <c r="F998" s="168">
        <v>12622</v>
      </c>
      <c r="I998" s="168">
        <v>362.54</v>
      </c>
      <c r="K998" s="168">
        <v>94.22</v>
      </c>
      <c r="M998" s="168">
        <v>4090</v>
      </c>
      <c r="O998" s="203">
        <f t="shared" si="64"/>
        <v>659.39000000000306</v>
      </c>
      <c r="P998" s="168">
        <v>83.3700000000008</v>
      </c>
      <c r="R998" s="168">
        <f t="shared" si="62"/>
        <v>17252.13</v>
      </c>
      <c r="S998" s="203">
        <f t="shared" si="65"/>
        <v>742.76000000000602</v>
      </c>
      <c r="T998" s="168">
        <v>-700</v>
      </c>
      <c r="U998" s="168">
        <f t="shared" si="63"/>
        <v>16552.13</v>
      </c>
    </row>
    <row r="999" spans="1:21" ht="20.100000000000001" customHeight="1">
      <c r="A999" s="168">
        <v>2130701</v>
      </c>
      <c r="B999" s="164" t="s">
        <v>2242</v>
      </c>
      <c r="C999" s="173">
        <v>3846.76</v>
      </c>
      <c r="D999" s="221">
        <v>0</v>
      </c>
      <c r="E999" s="222">
        <v>3804</v>
      </c>
      <c r="I999" s="168">
        <v>362.54</v>
      </c>
      <c r="K999" s="168">
        <v>94.22</v>
      </c>
      <c r="M999" s="168">
        <v>4090</v>
      </c>
      <c r="O999" s="203">
        <f t="shared" si="64"/>
        <v>742.76</v>
      </c>
      <c r="R999" s="168">
        <f t="shared" si="62"/>
        <v>4546.76</v>
      </c>
      <c r="S999" s="203">
        <f t="shared" si="65"/>
        <v>742.76</v>
      </c>
      <c r="T999" s="168">
        <v>-700</v>
      </c>
      <c r="U999" s="168">
        <f t="shared" si="63"/>
        <v>3846.76</v>
      </c>
    </row>
    <row r="1000" spans="1:21" ht="20.100000000000001" hidden="1" customHeight="1">
      <c r="A1000" s="168">
        <v>2130704</v>
      </c>
      <c r="B1000" s="164" t="s">
        <v>2243</v>
      </c>
      <c r="C1000" s="173">
        <v>0</v>
      </c>
      <c r="D1000" s="221">
        <v>0</v>
      </c>
      <c r="E1000" s="222">
        <v>0</v>
      </c>
      <c r="O1000" s="203">
        <f t="shared" si="64"/>
        <v>0</v>
      </c>
      <c r="R1000" s="168">
        <f t="shared" si="62"/>
        <v>0</v>
      </c>
      <c r="S1000" s="203">
        <f t="shared" si="65"/>
        <v>0</v>
      </c>
      <c r="U1000" s="168">
        <f t="shared" si="63"/>
        <v>0</v>
      </c>
    </row>
    <row r="1001" spans="1:21" ht="20.100000000000001" customHeight="1">
      <c r="A1001" s="168">
        <v>2130705</v>
      </c>
      <c r="B1001" s="164" t="s">
        <v>2244</v>
      </c>
      <c r="C1001" s="173">
        <v>12705.37</v>
      </c>
      <c r="D1001" s="221">
        <v>29</v>
      </c>
      <c r="E1001" s="222">
        <v>12705.37</v>
      </c>
      <c r="F1001" s="168">
        <v>12622</v>
      </c>
      <c r="O1001" s="203">
        <f t="shared" si="64"/>
        <v>-83.3700000000008</v>
      </c>
      <c r="P1001" s="168">
        <v>83.3700000000008</v>
      </c>
      <c r="R1001" s="168">
        <f t="shared" si="62"/>
        <v>12705.37</v>
      </c>
      <c r="S1001" s="203">
        <f t="shared" si="65"/>
        <v>0</v>
      </c>
      <c r="U1001" s="168">
        <f t="shared" si="63"/>
        <v>12705.37</v>
      </c>
    </row>
    <row r="1002" spans="1:21" ht="20.100000000000001" hidden="1" customHeight="1">
      <c r="A1002" s="168">
        <v>2130706</v>
      </c>
      <c r="B1002" s="164" t="s">
        <v>2245</v>
      </c>
      <c r="C1002" s="173">
        <v>0</v>
      </c>
      <c r="D1002" s="221">
        <v>0</v>
      </c>
      <c r="E1002" s="222">
        <v>0</v>
      </c>
      <c r="O1002" s="203">
        <f t="shared" si="64"/>
        <v>0</v>
      </c>
      <c r="R1002" s="168">
        <f t="shared" si="62"/>
        <v>0</v>
      </c>
      <c r="S1002" s="203">
        <f t="shared" si="65"/>
        <v>0</v>
      </c>
      <c r="U1002" s="168">
        <f t="shared" si="63"/>
        <v>0</v>
      </c>
    </row>
    <row r="1003" spans="1:21" ht="20.100000000000001" hidden="1" customHeight="1">
      <c r="A1003" s="168">
        <v>2130707</v>
      </c>
      <c r="B1003" s="164" t="s">
        <v>2246</v>
      </c>
      <c r="C1003" s="173">
        <v>0</v>
      </c>
      <c r="D1003" s="221">
        <v>0</v>
      </c>
      <c r="E1003" s="222">
        <v>0</v>
      </c>
      <c r="O1003" s="203">
        <f t="shared" si="64"/>
        <v>0</v>
      </c>
      <c r="R1003" s="168">
        <f t="shared" si="62"/>
        <v>0</v>
      </c>
      <c r="S1003" s="203">
        <f t="shared" si="65"/>
        <v>0</v>
      </c>
      <c r="U1003" s="168">
        <f t="shared" si="63"/>
        <v>0</v>
      </c>
    </row>
    <row r="1004" spans="1:21" ht="20.100000000000001" hidden="1" customHeight="1">
      <c r="A1004" s="168">
        <v>2130799</v>
      </c>
      <c r="B1004" s="164" t="s">
        <v>2247</v>
      </c>
      <c r="C1004" s="173">
        <v>0</v>
      </c>
      <c r="D1004" s="221">
        <v>0</v>
      </c>
      <c r="E1004" s="222">
        <v>0</v>
      </c>
      <c r="O1004" s="203">
        <f t="shared" si="64"/>
        <v>0</v>
      </c>
      <c r="R1004" s="168">
        <f t="shared" si="62"/>
        <v>0</v>
      </c>
      <c r="S1004" s="203">
        <f t="shared" si="65"/>
        <v>0</v>
      </c>
      <c r="U1004" s="168">
        <f t="shared" si="63"/>
        <v>0</v>
      </c>
    </row>
    <row r="1005" spans="1:21" ht="20.100000000000001" customHeight="1">
      <c r="A1005" s="168">
        <v>21308</v>
      </c>
      <c r="B1005" s="164" t="s">
        <v>2248</v>
      </c>
      <c r="C1005" s="173">
        <v>2389</v>
      </c>
      <c r="D1005" s="221">
        <v>0</v>
      </c>
      <c r="E1005" s="222">
        <v>2283</v>
      </c>
      <c r="M1005" s="168">
        <v>4327</v>
      </c>
      <c r="O1005" s="203">
        <f t="shared" si="64"/>
        <v>2044</v>
      </c>
      <c r="Q1005" s="168">
        <v>62</v>
      </c>
      <c r="R1005" s="168">
        <f t="shared" si="62"/>
        <v>4389</v>
      </c>
      <c r="S1005" s="203">
        <f t="shared" si="65"/>
        <v>2106</v>
      </c>
      <c r="T1005" s="168">
        <v>-2000</v>
      </c>
      <c r="U1005" s="168">
        <f t="shared" si="63"/>
        <v>2389</v>
      </c>
    </row>
    <row r="1006" spans="1:21" ht="20.100000000000001" hidden="1" customHeight="1">
      <c r="A1006" s="168">
        <v>2130801</v>
      </c>
      <c r="B1006" s="164" t="s">
        <v>2249</v>
      </c>
      <c r="C1006" s="173">
        <v>0</v>
      </c>
      <c r="D1006" s="221">
        <v>0</v>
      </c>
      <c r="E1006" s="222">
        <v>0</v>
      </c>
      <c r="O1006" s="203">
        <f t="shared" si="64"/>
        <v>0</v>
      </c>
      <c r="R1006" s="168">
        <f t="shared" si="62"/>
        <v>0</v>
      </c>
      <c r="S1006" s="203">
        <f t="shared" si="65"/>
        <v>0</v>
      </c>
      <c r="U1006" s="168">
        <f t="shared" si="63"/>
        <v>0</v>
      </c>
    </row>
    <row r="1007" spans="1:21" ht="20.100000000000001" hidden="1" customHeight="1">
      <c r="A1007" s="168">
        <v>2130802</v>
      </c>
      <c r="B1007" s="164" t="s">
        <v>2250</v>
      </c>
      <c r="C1007" s="173">
        <v>0</v>
      </c>
      <c r="D1007" s="221">
        <v>0</v>
      </c>
      <c r="E1007" s="222">
        <v>0</v>
      </c>
      <c r="O1007" s="203">
        <f t="shared" si="64"/>
        <v>0</v>
      </c>
      <c r="R1007" s="168">
        <f t="shared" si="62"/>
        <v>0</v>
      </c>
      <c r="S1007" s="203">
        <f t="shared" si="65"/>
        <v>0</v>
      </c>
      <c r="U1007" s="168">
        <f t="shared" si="63"/>
        <v>0</v>
      </c>
    </row>
    <row r="1008" spans="1:21" ht="20.100000000000001" customHeight="1">
      <c r="A1008" s="168">
        <v>2130803</v>
      </c>
      <c r="B1008" s="164" t="s">
        <v>2251</v>
      </c>
      <c r="C1008" s="173">
        <v>100</v>
      </c>
      <c r="D1008" s="221">
        <v>23</v>
      </c>
      <c r="E1008" s="222">
        <v>54</v>
      </c>
      <c r="M1008" s="168">
        <v>1600</v>
      </c>
      <c r="O1008" s="203">
        <f t="shared" si="64"/>
        <v>1546</v>
      </c>
      <c r="R1008" s="168">
        <f t="shared" si="62"/>
        <v>1600</v>
      </c>
      <c r="S1008" s="203">
        <f t="shared" si="65"/>
        <v>1546</v>
      </c>
      <c r="T1008" s="168">
        <v>-1500</v>
      </c>
      <c r="U1008" s="168">
        <f t="shared" si="63"/>
        <v>100</v>
      </c>
    </row>
    <row r="1009" spans="1:21" ht="20.100000000000001" customHeight="1">
      <c r="A1009" s="168">
        <v>2130804</v>
      </c>
      <c r="B1009" s="164" t="s">
        <v>2252</v>
      </c>
      <c r="C1009" s="173">
        <v>2227</v>
      </c>
      <c r="D1009" s="221">
        <v>0</v>
      </c>
      <c r="E1009" s="222">
        <v>2167</v>
      </c>
      <c r="M1009" s="168">
        <v>2727</v>
      </c>
      <c r="O1009" s="203">
        <f t="shared" si="64"/>
        <v>560</v>
      </c>
      <c r="R1009" s="168">
        <f t="shared" si="62"/>
        <v>2727</v>
      </c>
      <c r="S1009" s="203">
        <f t="shared" si="65"/>
        <v>560</v>
      </c>
      <c r="T1009" s="168">
        <v>-500</v>
      </c>
      <c r="U1009" s="168">
        <f t="shared" si="63"/>
        <v>2227</v>
      </c>
    </row>
    <row r="1010" spans="1:21" ht="20.100000000000001" hidden="1" customHeight="1">
      <c r="A1010" s="168">
        <v>2130805</v>
      </c>
      <c r="B1010" s="164" t="s">
        <v>2253</v>
      </c>
      <c r="C1010" s="173">
        <v>0</v>
      </c>
      <c r="D1010" s="221">
        <v>0</v>
      </c>
      <c r="E1010" s="222">
        <v>0</v>
      </c>
      <c r="O1010" s="203">
        <f t="shared" si="64"/>
        <v>0</v>
      </c>
      <c r="R1010" s="168">
        <f t="shared" si="62"/>
        <v>0</v>
      </c>
      <c r="S1010" s="203">
        <f t="shared" si="65"/>
        <v>0</v>
      </c>
      <c r="U1010" s="168">
        <f t="shared" si="63"/>
        <v>0</v>
      </c>
    </row>
    <row r="1011" spans="1:21" ht="20.100000000000001" customHeight="1">
      <c r="A1011" s="168">
        <v>2130899</v>
      </c>
      <c r="B1011" s="164" t="s">
        <v>2254</v>
      </c>
      <c r="C1011" s="173">
        <v>62</v>
      </c>
      <c r="D1011" s="221">
        <v>0</v>
      </c>
      <c r="E1011" s="222">
        <v>62</v>
      </c>
      <c r="O1011" s="203">
        <f t="shared" si="64"/>
        <v>-62</v>
      </c>
      <c r="Q1011" s="168">
        <v>62</v>
      </c>
      <c r="R1011" s="168">
        <f t="shared" si="62"/>
        <v>62</v>
      </c>
      <c r="S1011" s="203">
        <f t="shared" si="65"/>
        <v>0</v>
      </c>
      <c r="U1011" s="168">
        <f t="shared" si="63"/>
        <v>62</v>
      </c>
    </row>
    <row r="1012" spans="1:21" ht="20.100000000000001" hidden="1" customHeight="1">
      <c r="A1012" s="168">
        <v>21309</v>
      </c>
      <c r="B1012" s="164" t="s">
        <v>2255</v>
      </c>
      <c r="C1012" s="173">
        <v>0</v>
      </c>
      <c r="D1012" s="221">
        <v>0</v>
      </c>
      <c r="E1012" s="222">
        <v>0</v>
      </c>
      <c r="O1012" s="203">
        <f t="shared" si="64"/>
        <v>0</v>
      </c>
      <c r="R1012" s="168">
        <f t="shared" si="62"/>
        <v>0</v>
      </c>
      <c r="S1012" s="203">
        <f t="shared" si="65"/>
        <v>0</v>
      </c>
      <c r="U1012" s="168">
        <f t="shared" si="63"/>
        <v>0</v>
      </c>
    </row>
    <row r="1013" spans="1:21" ht="20.100000000000001" hidden="1" customHeight="1">
      <c r="A1013" s="168">
        <v>2130901</v>
      </c>
      <c r="B1013" s="164" t="s">
        <v>2256</v>
      </c>
      <c r="C1013" s="173">
        <v>0</v>
      </c>
      <c r="D1013" s="221">
        <v>0</v>
      </c>
      <c r="E1013" s="222">
        <v>0</v>
      </c>
      <c r="O1013" s="203">
        <f t="shared" si="64"/>
        <v>0</v>
      </c>
      <c r="R1013" s="168">
        <f t="shared" si="62"/>
        <v>0</v>
      </c>
      <c r="S1013" s="203">
        <f t="shared" si="65"/>
        <v>0</v>
      </c>
      <c r="U1013" s="168">
        <f t="shared" si="63"/>
        <v>0</v>
      </c>
    </row>
    <row r="1014" spans="1:21" ht="20.100000000000001" hidden="1" customHeight="1">
      <c r="A1014" s="168">
        <v>2130999</v>
      </c>
      <c r="B1014" s="164" t="s">
        <v>2257</v>
      </c>
      <c r="C1014" s="173">
        <v>0</v>
      </c>
      <c r="D1014" s="221">
        <v>0</v>
      </c>
      <c r="E1014" s="222">
        <v>0</v>
      </c>
      <c r="O1014" s="203">
        <f t="shared" si="64"/>
        <v>0</v>
      </c>
      <c r="R1014" s="168">
        <f t="shared" si="62"/>
        <v>0</v>
      </c>
      <c r="S1014" s="203">
        <f t="shared" si="65"/>
        <v>0</v>
      </c>
      <c r="U1014" s="168">
        <f t="shared" si="63"/>
        <v>0</v>
      </c>
    </row>
    <row r="1015" spans="1:21" ht="20.100000000000001" hidden="1" customHeight="1">
      <c r="A1015" s="168">
        <v>21366</v>
      </c>
      <c r="B1015" s="164" t="s">
        <v>2258</v>
      </c>
      <c r="C1015" s="173">
        <v>0</v>
      </c>
      <c r="D1015" s="221">
        <v>0</v>
      </c>
      <c r="E1015" s="222">
        <v>0</v>
      </c>
      <c r="O1015" s="203">
        <f t="shared" si="64"/>
        <v>0</v>
      </c>
      <c r="R1015" s="168">
        <f t="shared" si="62"/>
        <v>0</v>
      </c>
      <c r="S1015" s="203">
        <f t="shared" si="65"/>
        <v>0</v>
      </c>
      <c r="U1015" s="168">
        <f t="shared" si="63"/>
        <v>0</v>
      </c>
    </row>
    <row r="1016" spans="1:21" ht="20.100000000000001" hidden="1" customHeight="1">
      <c r="A1016" s="168">
        <v>21367</v>
      </c>
      <c r="B1016" s="164" t="s">
        <v>2259</v>
      </c>
      <c r="C1016" s="173">
        <v>0</v>
      </c>
      <c r="D1016" s="221">
        <v>0</v>
      </c>
      <c r="E1016" s="222">
        <v>0</v>
      </c>
      <c r="O1016" s="203">
        <f t="shared" si="64"/>
        <v>0</v>
      </c>
      <c r="R1016" s="168">
        <f t="shared" si="62"/>
        <v>0</v>
      </c>
      <c r="S1016" s="203">
        <f t="shared" si="65"/>
        <v>0</v>
      </c>
      <c r="U1016" s="168">
        <f t="shared" si="63"/>
        <v>0</v>
      </c>
    </row>
    <row r="1017" spans="1:21" ht="20.100000000000001" hidden="1" customHeight="1">
      <c r="A1017" s="168">
        <v>21369</v>
      </c>
      <c r="B1017" s="164" t="s">
        <v>2260</v>
      </c>
      <c r="C1017" s="173">
        <v>0</v>
      </c>
      <c r="D1017" s="221">
        <v>0</v>
      </c>
      <c r="E1017" s="222">
        <v>0</v>
      </c>
      <c r="O1017" s="203">
        <f t="shared" si="64"/>
        <v>0</v>
      </c>
      <c r="R1017" s="168">
        <f t="shared" si="62"/>
        <v>0</v>
      </c>
      <c r="S1017" s="203">
        <f t="shared" si="65"/>
        <v>0</v>
      </c>
      <c r="U1017" s="168">
        <f t="shared" si="63"/>
        <v>0</v>
      </c>
    </row>
    <row r="1018" spans="1:21" ht="20.100000000000001" hidden="1" customHeight="1">
      <c r="A1018" s="168">
        <v>21370</v>
      </c>
      <c r="B1018" s="164" t="s">
        <v>2261</v>
      </c>
      <c r="C1018" s="173">
        <v>0</v>
      </c>
      <c r="D1018" s="221">
        <v>0</v>
      </c>
      <c r="E1018" s="222">
        <v>0</v>
      </c>
      <c r="O1018" s="203">
        <f t="shared" si="64"/>
        <v>0</v>
      </c>
      <c r="R1018" s="168">
        <f t="shared" si="62"/>
        <v>0</v>
      </c>
      <c r="S1018" s="203">
        <f t="shared" si="65"/>
        <v>0</v>
      </c>
      <c r="U1018" s="168">
        <f t="shared" si="63"/>
        <v>0</v>
      </c>
    </row>
    <row r="1019" spans="1:21" ht="20.100000000000001" hidden="1" customHeight="1">
      <c r="A1019" s="168">
        <v>21371</v>
      </c>
      <c r="B1019" s="164" t="s">
        <v>2262</v>
      </c>
      <c r="C1019" s="173">
        <v>0</v>
      </c>
      <c r="D1019" s="221">
        <v>0</v>
      </c>
      <c r="E1019" s="222">
        <v>0</v>
      </c>
      <c r="O1019" s="203">
        <f t="shared" si="64"/>
        <v>0</v>
      </c>
      <c r="R1019" s="168">
        <f t="shared" si="62"/>
        <v>0</v>
      </c>
      <c r="S1019" s="203">
        <f t="shared" si="65"/>
        <v>0</v>
      </c>
      <c r="U1019" s="168">
        <f t="shared" si="63"/>
        <v>0</v>
      </c>
    </row>
    <row r="1020" spans="1:21" ht="20.100000000000001" customHeight="1">
      <c r="A1020" s="168">
        <v>21399</v>
      </c>
      <c r="B1020" s="164" t="s">
        <v>2263</v>
      </c>
      <c r="C1020" s="173">
        <v>31.1</v>
      </c>
      <c r="D1020" s="221">
        <v>0</v>
      </c>
      <c r="E1020" s="222">
        <v>16.100000000000001</v>
      </c>
      <c r="I1020" s="168">
        <v>15</v>
      </c>
      <c r="K1020" s="168">
        <v>16.100000000000001</v>
      </c>
      <c r="O1020" s="203">
        <f t="shared" si="64"/>
        <v>15</v>
      </c>
      <c r="R1020" s="168">
        <f t="shared" si="62"/>
        <v>31.1</v>
      </c>
      <c r="S1020" s="203">
        <f t="shared" si="65"/>
        <v>15</v>
      </c>
      <c r="U1020" s="168">
        <f t="shared" si="63"/>
        <v>31.1</v>
      </c>
    </row>
    <row r="1021" spans="1:21" ht="20.100000000000001" hidden="1" customHeight="1">
      <c r="A1021" s="168">
        <v>2139901</v>
      </c>
      <c r="B1021" s="164" t="s">
        <v>2264</v>
      </c>
      <c r="C1021" s="173">
        <v>0</v>
      </c>
      <c r="D1021" s="221">
        <v>0</v>
      </c>
      <c r="E1021" s="222">
        <v>0</v>
      </c>
      <c r="O1021" s="203">
        <f t="shared" si="64"/>
        <v>0</v>
      </c>
      <c r="R1021" s="168">
        <f t="shared" si="62"/>
        <v>0</v>
      </c>
      <c r="S1021" s="203">
        <f t="shared" si="65"/>
        <v>0</v>
      </c>
      <c r="U1021" s="168">
        <f t="shared" si="63"/>
        <v>0</v>
      </c>
    </row>
    <row r="1022" spans="1:21" ht="20.100000000000001" customHeight="1">
      <c r="A1022" s="168">
        <v>2139999</v>
      </c>
      <c r="B1022" s="164" t="s">
        <v>822</v>
      </c>
      <c r="C1022" s="173">
        <v>31.1</v>
      </c>
      <c r="D1022" s="221">
        <v>0</v>
      </c>
      <c r="E1022" s="222">
        <v>16.100000000000001</v>
      </c>
      <c r="I1022" s="168">
        <v>15</v>
      </c>
      <c r="K1022" s="168">
        <v>16.100000000000001</v>
      </c>
      <c r="O1022" s="203">
        <f t="shared" si="64"/>
        <v>15</v>
      </c>
      <c r="R1022" s="168">
        <f t="shared" si="62"/>
        <v>31.1</v>
      </c>
      <c r="S1022" s="203">
        <f t="shared" si="65"/>
        <v>15</v>
      </c>
      <c r="U1022" s="168">
        <f t="shared" si="63"/>
        <v>31.1</v>
      </c>
    </row>
    <row r="1023" spans="1:21" ht="20.100000000000001" customHeight="1">
      <c r="A1023" s="168">
        <v>214</v>
      </c>
      <c r="B1023" s="164" t="s">
        <v>2265</v>
      </c>
      <c r="C1023" s="173">
        <v>36634.910000000003</v>
      </c>
      <c r="D1023" s="221">
        <v>0</v>
      </c>
      <c r="E1023" s="222">
        <v>56443.11</v>
      </c>
      <c r="F1023" s="168">
        <v>6786</v>
      </c>
      <c r="I1023" s="168">
        <v>0.44</v>
      </c>
      <c r="J1023" s="168">
        <v>10327</v>
      </c>
      <c r="K1023" s="168">
        <v>480.86</v>
      </c>
      <c r="M1023" s="168">
        <v>14918.55</v>
      </c>
      <c r="O1023" s="203">
        <f t="shared" si="64"/>
        <v>-23930.26</v>
      </c>
      <c r="P1023" s="168">
        <v>100.03</v>
      </c>
      <c r="Q1023" s="168">
        <v>31822.03</v>
      </c>
      <c r="R1023" s="168">
        <f t="shared" si="62"/>
        <v>64434.91</v>
      </c>
      <c r="S1023" s="203">
        <f t="shared" si="65"/>
        <v>7991.8</v>
      </c>
      <c r="T1023" s="168">
        <v>-27800</v>
      </c>
      <c r="U1023" s="168">
        <f t="shared" si="63"/>
        <v>36634.910000000003</v>
      </c>
    </row>
    <row r="1024" spans="1:21" ht="20.100000000000001" customHeight="1">
      <c r="A1024" s="168">
        <v>21401</v>
      </c>
      <c r="B1024" s="164" t="s">
        <v>2266</v>
      </c>
      <c r="C1024" s="173">
        <v>12821.91</v>
      </c>
      <c r="D1024" s="221">
        <v>0</v>
      </c>
      <c r="E1024" s="222">
        <v>12630.11</v>
      </c>
      <c r="F1024" s="168">
        <v>6786</v>
      </c>
      <c r="I1024" s="168">
        <v>0.44</v>
      </c>
      <c r="J1024" s="168">
        <v>10287</v>
      </c>
      <c r="K1024" s="168">
        <v>52.57</v>
      </c>
      <c r="M1024" s="168">
        <v>1639.55</v>
      </c>
      <c r="O1024" s="203">
        <f t="shared" si="64"/>
        <v>6135.45</v>
      </c>
      <c r="P1024" s="168">
        <v>100.03</v>
      </c>
      <c r="Q1024" s="168">
        <v>1756.32</v>
      </c>
      <c r="R1024" s="168">
        <f t="shared" si="62"/>
        <v>20621.91</v>
      </c>
      <c r="S1024" s="203">
        <f t="shared" si="65"/>
        <v>7991.8</v>
      </c>
      <c r="T1024" s="168">
        <v>-7800</v>
      </c>
      <c r="U1024" s="168">
        <f t="shared" si="63"/>
        <v>12821.91</v>
      </c>
    </row>
    <row r="1025" spans="1:21" ht="20.100000000000001" customHeight="1">
      <c r="A1025" s="168">
        <v>2140101</v>
      </c>
      <c r="B1025" s="164" t="s">
        <v>1502</v>
      </c>
      <c r="C1025" s="173">
        <v>186.03</v>
      </c>
      <c r="D1025" s="221">
        <v>1</v>
      </c>
      <c r="E1025" s="222">
        <v>186.03</v>
      </c>
      <c r="F1025" s="168">
        <v>166</v>
      </c>
      <c r="O1025" s="203">
        <f t="shared" si="64"/>
        <v>-20.03</v>
      </c>
      <c r="P1025" s="168">
        <v>20.03</v>
      </c>
      <c r="R1025" s="168">
        <f t="shared" si="62"/>
        <v>186.03</v>
      </c>
      <c r="S1025" s="203">
        <f t="shared" si="65"/>
        <v>0</v>
      </c>
      <c r="U1025" s="168">
        <f t="shared" si="63"/>
        <v>186.03</v>
      </c>
    </row>
    <row r="1026" spans="1:21" ht="20.100000000000001" customHeight="1">
      <c r="A1026" s="168">
        <v>2140102</v>
      </c>
      <c r="B1026" s="164" t="s">
        <v>1503</v>
      </c>
      <c r="C1026" s="173">
        <v>80</v>
      </c>
      <c r="D1026" s="221">
        <v>2</v>
      </c>
      <c r="E1026" s="222">
        <v>80</v>
      </c>
      <c r="O1026" s="203">
        <f t="shared" si="64"/>
        <v>-80</v>
      </c>
      <c r="P1026" s="168">
        <v>80</v>
      </c>
      <c r="R1026" s="168">
        <f t="shared" si="62"/>
        <v>80</v>
      </c>
      <c r="S1026" s="203">
        <f t="shared" si="65"/>
        <v>0</v>
      </c>
      <c r="U1026" s="168">
        <f t="shared" si="63"/>
        <v>80</v>
      </c>
    </row>
    <row r="1027" spans="1:21" ht="20.100000000000001" hidden="1" customHeight="1">
      <c r="A1027" s="168">
        <v>2140103</v>
      </c>
      <c r="B1027" s="164" t="s">
        <v>1504</v>
      </c>
      <c r="C1027" s="173">
        <v>0</v>
      </c>
      <c r="D1027" s="221">
        <v>2</v>
      </c>
      <c r="E1027" s="222">
        <v>0</v>
      </c>
      <c r="O1027" s="203">
        <f t="shared" si="64"/>
        <v>0</v>
      </c>
      <c r="R1027" s="168">
        <f t="shared" si="62"/>
        <v>0</v>
      </c>
      <c r="S1027" s="203">
        <f t="shared" si="65"/>
        <v>0</v>
      </c>
      <c r="U1027" s="168">
        <f t="shared" si="63"/>
        <v>0</v>
      </c>
    </row>
    <row r="1028" spans="1:21" ht="20.100000000000001" customHeight="1">
      <c r="A1028" s="168">
        <v>2140104</v>
      </c>
      <c r="B1028" s="164" t="s">
        <v>2267</v>
      </c>
      <c r="C1028" s="173">
        <v>2787.44</v>
      </c>
      <c r="D1028" s="221">
        <v>0</v>
      </c>
      <c r="E1028" s="222">
        <v>2690</v>
      </c>
      <c r="I1028" s="168">
        <v>0.44</v>
      </c>
      <c r="J1028" s="168">
        <v>10287</v>
      </c>
      <c r="O1028" s="203">
        <f t="shared" si="64"/>
        <v>7597.44</v>
      </c>
      <c r="R1028" s="168">
        <f t="shared" si="62"/>
        <v>10287.44</v>
      </c>
      <c r="S1028" s="203">
        <f t="shared" si="65"/>
        <v>7597.44</v>
      </c>
      <c r="T1028" s="168">
        <v>-7500</v>
      </c>
      <c r="U1028" s="168">
        <f t="shared" si="63"/>
        <v>2787.44</v>
      </c>
    </row>
    <row r="1029" spans="1:21" ht="20.100000000000001" customHeight="1">
      <c r="A1029" s="168">
        <v>2140106</v>
      </c>
      <c r="B1029" s="164" t="s">
        <v>2268</v>
      </c>
      <c r="C1029" s="173">
        <v>6208.32</v>
      </c>
      <c r="D1029" s="221">
        <v>0</v>
      </c>
      <c r="E1029" s="222">
        <v>6208.32</v>
      </c>
      <c r="F1029" s="168">
        <v>3936</v>
      </c>
      <c r="K1029" s="168">
        <v>40</v>
      </c>
      <c r="M1029" s="168">
        <v>764</v>
      </c>
      <c r="O1029" s="203">
        <f t="shared" si="64"/>
        <v>-1468.32</v>
      </c>
      <c r="Q1029" s="168">
        <v>1468.32</v>
      </c>
      <c r="R1029" s="168">
        <f t="shared" si="62"/>
        <v>6208.32</v>
      </c>
      <c r="S1029" s="203">
        <f t="shared" si="65"/>
        <v>0</v>
      </c>
      <c r="U1029" s="168">
        <f t="shared" si="63"/>
        <v>6208.32</v>
      </c>
    </row>
    <row r="1030" spans="1:21" ht="20.100000000000001" hidden="1" customHeight="1">
      <c r="A1030" s="168">
        <v>2140109</v>
      </c>
      <c r="B1030" s="164" t="s">
        <v>2269</v>
      </c>
      <c r="C1030" s="173">
        <v>0</v>
      </c>
      <c r="D1030" s="221">
        <v>0</v>
      </c>
      <c r="E1030" s="222">
        <v>0</v>
      </c>
      <c r="O1030" s="203">
        <f t="shared" si="64"/>
        <v>0</v>
      </c>
      <c r="R1030" s="168">
        <f t="shared" ref="R1030:R1093" si="66">F1030+G1030+H1030+I1030+J1030+K1030+L1030+M1030+N1030+P1030+Q1030</f>
        <v>0</v>
      </c>
      <c r="S1030" s="203">
        <f t="shared" si="65"/>
        <v>0</v>
      </c>
      <c r="U1030" s="168">
        <f t="shared" ref="U1030:U1093" si="67">R1030+T1030</f>
        <v>0</v>
      </c>
    </row>
    <row r="1031" spans="1:21" ht="20.100000000000001" hidden="1" customHeight="1">
      <c r="A1031" s="168">
        <v>2140110</v>
      </c>
      <c r="B1031" s="164" t="s">
        <v>2270</v>
      </c>
      <c r="C1031" s="173">
        <v>0</v>
      </c>
      <c r="D1031" s="221">
        <v>0</v>
      </c>
      <c r="E1031" s="222">
        <v>0</v>
      </c>
      <c r="O1031" s="203">
        <f t="shared" ref="O1031:O1094" si="68">F1031+G1031+H1031+I1031+J1031+K1031+L1031+M1031+N1031-E1031</f>
        <v>0</v>
      </c>
      <c r="R1031" s="168">
        <f t="shared" si="66"/>
        <v>0</v>
      </c>
      <c r="S1031" s="203">
        <f t="shared" ref="S1031:S1094" si="69">R1031-E1031</f>
        <v>0</v>
      </c>
      <c r="U1031" s="168">
        <f t="shared" si="67"/>
        <v>0</v>
      </c>
    </row>
    <row r="1032" spans="1:21" ht="20.100000000000001" hidden="1" customHeight="1">
      <c r="A1032" s="168">
        <v>2140111</v>
      </c>
      <c r="B1032" s="164" t="s">
        <v>2271</v>
      </c>
      <c r="C1032" s="173">
        <v>0</v>
      </c>
      <c r="D1032" s="221">
        <v>0</v>
      </c>
      <c r="E1032" s="222">
        <v>0</v>
      </c>
      <c r="O1032" s="203">
        <f t="shared" si="68"/>
        <v>0</v>
      </c>
      <c r="R1032" s="168">
        <f t="shared" si="66"/>
        <v>0</v>
      </c>
      <c r="S1032" s="203">
        <f t="shared" si="69"/>
        <v>0</v>
      </c>
      <c r="U1032" s="168">
        <f t="shared" si="67"/>
        <v>0</v>
      </c>
    </row>
    <row r="1033" spans="1:21" ht="20.100000000000001" customHeight="1">
      <c r="A1033" s="168">
        <v>2140112</v>
      </c>
      <c r="B1033" s="164" t="s">
        <v>2272</v>
      </c>
      <c r="C1033" s="173">
        <v>2665.55</v>
      </c>
      <c r="D1033" s="221">
        <v>0</v>
      </c>
      <c r="E1033" s="222">
        <v>2665.55</v>
      </c>
      <c r="F1033" s="168">
        <v>2122</v>
      </c>
      <c r="M1033" s="168">
        <v>255.55</v>
      </c>
      <c r="O1033" s="203">
        <f t="shared" si="68"/>
        <v>-288</v>
      </c>
      <c r="Q1033" s="168">
        <v>288</v>
      </c>
      <c r="R1033" s="168">
        <f t="shared" si="66"/>
        <v>2665.55</v>
      </c>
      <c r="S1033" s="203">
        <f t="shared" si="69"/>
        <v>0</v>
      </c>
      <c r="U1033" s="168">
        <f t="shared" si="67"/>
        <v>2665.55</v>
      </c>
    </row>
    <row r="1034" spans="1:21" ht="20.100000000000001" hidden="1" customHeight="1">
      <c r="A1034" s="168">
        <v>2140114</v>
      </c>
      <c r="B1034" s="164" t="s">
        <v>2273</v>
      </c>
      <c r="C1034" s="173">
        <v>0</v>
      </c>
      <c r="D1034" s="221">
        <v>0</v>
      </c>
      <c r="E1034" s="222">
        <v>0</v>
      </c>
      <c r="O1034" s="203">
        <f t="shared" si="68"/>
        <v>0</v>
      </c>
      <c r="R1034" s="168">
        <f t="shared" si="66"/>
        <v>0</v>
      </c>
      <c r="S1034" s="203">
        <f t="shared" si="69"/>
        <v>0</v>
      </c>
      <c r="U1034" s="168">
        <f t="shared" si="67"/>
        <v>0</v>
      </c>
    </row>
    <row r="1035" spans="1:21" ht="20.100000000000001" hidden="1" customHeight="1">
      <c r="A1035" s="168">
        <v>2140122</v>
      </c>
      <c r="B1035" s="164" t="s">
        <v>2274</v>
      </c>
      <c r="C1035" s="173">
        <v>0</v>
      </c>
      <c r="D1035" s="221">
        <v>0</v>
      </c>
      <c r="E1035" s="222">
        <v>0</v>
      </c>
      <c r="O1035" s="203">
        <f t="shared" si="68"/>
        <v>0</v>
      </c>
      <c r="R1035" s="168">
        <f t="shared" si="66"/>
        <v>0</v>
      </c>
      <c r="S1035" s="203">
        <f t="shared" si="69"/>
        <v>0</v>
      </c>
      <c r="U1035" s="168">
        <f t="shared" si="67"/>
        <v>0</v>
      </c>
    </row>
    <row r="1036" spans="1:21" ht="20.100000000000001" hidden="1" customHeight="1">
      <c r="A1036" s="168">
        <v>2140123</v>
      </c>
      <c r="B1036" s="164" t="s">
        <v>2275</v>
      </c>
      <c r="C1036" s="173">
        <v>0</v>
      </c>
      <c r="D1036" s="221">
        <v>0</v>
      </c>
      <c r="E1036" s="222">
        <v>0</v>
      </c>
      <c r="O1036" s="203">
        <f t="shared" si="68"/>
        <v>0</v>
      </c>
      <c r="R1036" s="168">
        <f t="shared" si="66"/>
        <v>0</v>
      </c>
      <c r="S1036" s="203">
        <f t="shared" si="69"/>
        <v>0</v>
      </c>
      <c r="U1036" s="168">
        <f t="shared" si="67"/>
        <v>0</v>
      </c>
    </row>
    <row r="1037" spans="1:21" ht="20.100000000000001" hidden="1" customHeight="1">
      <c r="A1037" s="168">
        <v>2140127</v>
      </c>
      <c r="B1037" s="164" t="s">
        <v>2276</v>
      </c>
      <c r="C1037" s="173">
        <v>0</v>
      </c>
      <c r="D1037" s="221">
        <v>0</v>
      </c>
      <c r="E1037" s="222">
        <v>0</v>
      </c>
      <c r="O1037" s="203">
        <f t="shared" si="68"/>
        <v>0</v>
      </c>
      <c r="R1037" s="168">
        <f t="shared" si="66"/>
        <v>0</v>
      </c>
      <c r="S1037" s="203">
        <f t="shared" si="69"/>
        <v>0</v>
      </c>
      <c r="U1037" s="168">
        <f t="shared" si="67"/>
        <v>0</v>
      </c>
    </row>
    <row r="1038" spans="1:21" ht="20.100000000000001" hidden="1" customHeight="1">
      <c r="A1038" s="168">
        <v>2140128</v>
      </c>
      <c r="B1038" s="164" t="s">
        <v>2277</v>
      </c>
      <c r="C1038" s="173">
        <v>0</v>
      </c>
      <c r="D1038" s="221">
        <v>0</v>
      </c>
      <c r="E1038" s="222">
        <v>0</v>
      </c>
      <c r="O1038" s="203">
        <f t="shared" si="68"/>
        <v>0</v>
      </c>
      <c r="R1038" s="168">
        <f t="shared" si="66"/>
        <v>0</v>
      </c>
      <c r="S1038" s="203">
        <f t="shared" si="69"/>
        <v>0</v>
      </c>
      <c r="U1038" s="168">
        <f t="shared" si="67"/>
        <v>0</v>
      </c>
    </row>
    <row r="1039" spans="1:21" ht="20.100000000000001" hidden="1" customHeight="1">
      <c r="A1039" s="168">
        <v>2140129</v>
      </c>
      <c r="B1039" s="164" t="s">
        <v>2278</v>
      </c>
      <c r="C1039" s="173">
        <v>0</v>
      </c>
      <c r="D1039" s="221">
        <v>0</v>
      </c>
      <c r="E1039" s="222">
        <v>0</v>
      </c>
      <c r="O1039" s="203">
        <f t="shared" si="68"/>
        <v>0</v>
      </c>
      <c r="R1039" s="168">
        <f t="shared" si="66"/>
        <v>0</v>
      </c>
      <c r="S1039" s="203">
        <f t="shared" si="69"/>
        <v>0</v>
      </c>
      <c r="U1039" s="168">
        <f t="shared" si="67"/>
        <v>0</v>
      </c>
    </row>
    <row r="1040" spans="1:21" ht="20.100000000000001" hidden="1" customHeight="1">
      <c r="A1040" s="168">
        <v>2140130</v>
      </c>
      <c r="B1040" s="164" t="s">
        <v>2279</v>
      </c>
      <c r="C1040" s="173">
        <v>0</v>
      </c>
      <c r="D1040" s="221">
        <v>0</v>
      </c>
      <c r="E1040" s="222">
        <v>0</v>
      </c>
      <c r="O1040" s="203">
        <f t="shared" si="68"/>
        <v>0</v>
      </c>
      <c r="R1040" s="168">
        <f t="shared" si="66"/>
        <v>0</v>
      </c>
      <c r="S1040" s="203">
        <f t="shared" si="69"/>
        <v>0</v>
      </c>
      <c r="U1040" s="168">
        <f t="shared" si="67"/>
        <v>0</v>
      </c>
    </row>
    <row r="1041" spans="1:21" ht="20.100000000000001" hidden="1" customHeight="1">
      <c r="A1041" s="168">
        <v>2140131</v>
      </c>
      <c r="B1041" s="164" t="s">
        <v>2280</v>
      </c>
      <c r="C1041" s="173">
        <v>0</v>
      </c>
      <c r="D1041" s="221">
        <v>0</v>
      </c>
      <c r="E1041" s="222">
        <v>0</v>
      </c>
      <c r="O1041" s="203">
        <f t="shared" si="68"/>
        <v>0</v>
      </c>
      <c r="R1041" s="168">
        <f t="shared" si="66"/>
        <v>0</v>
      </c>
      <c r="S1041" s="203">
        <f t="shared" si="69"/>
        <v>0</v>
      </c>
      <c r="U1041" s="168">
        <f t="shared" si="67"/>
        <v>0</v>
      </c>
    </row>
    <row r="1042" spans="1:21" ht="20.100000000000001" hidden="1" customHeight="1">
      <c r="A1042" s="168">
        <v>2140133</v>
      </c>
      <c r="B1042" s="164" t="s">
        <v>2281</v>
      </c>
      <c r="C1042" s="173">
        <v>0</v>
      </c>
      <c r="D1042" s="221">
        <v>0</v>
      </c>
      <c r="E1042" s="222">
        <v>0</v>
      </c>
      <c r="O1042" s="203">
        <f t="shared" si="68"/>
        <v>0</v>
      </c>
      <c r="R1042" s="168">
        <f t="shared" si="66"/>
        <v>0</v>
      </c>
      <c r="S1042" s="203">
        <f t="shared" si="69"/>
        <v>0</v>
      </c>
      <c r="U1042" s="168">
        <f t="shared" si="67"/>
        <v>0</v>
      </c>
    </row>
    <row r="1043" spans="1:21" ht="20.100000000000001" customHeight="1">
      <c r="A1043" s="168">
        <v>2140136</v>
      </c>
      <c r="B1043" s="164" t="s">
        <v>2282</v>
      </c>
      <c r="C1043" s="173">
        <v>663</v>
      </c>
      <c r="D1043" s="221">
        <v>0</v>
      </c>
      <c r="E1043" s="222">
        <v>585.13</v>
      </c>
      <c r="F1043" s="168">
        <v>383</v>
      </c>
      <c r="M1043" s="168">
        <v>280</v>
      </c>
      <c r="O1043" s="203">
        <f t="shared" si="68"/>
        <v>77.87</v>
      </c>
      <c r="R1043" s="168">
        <f t="shared" si="66"/>
        <v>663</v>
      </c>
      <c r="S1043" s="203">
        <f t="shared" si="69"/>
        <v>77.87</v>
      </c>
      <c r="U1043" s="168">
        <f t="shared" si="67"/>
        <v>663</v>
      </c>
    </row>
    <row r="1044" spans="1:21" ht="20.100000000000001" hidden="1" customHeight="1">
      <c r="A1044" s="168">
        <v>2140138</v>
      </c>
      <c r="B1044" s="164" t="s">
        <v>2283</v>
      </c>
      <c r="C1044" s="173">
        <v>0</v>
      </c>
      <c r="D1044" s="221">
        <v>0</v>
      </c>
      <c r="E1044" s="222">
        <v>0</v>
      </c>
      <c r="O1044" s="203">
        <f t="shared" si="68"/>
        <v>0</v>
      </c>
      <c r="R1044" s="168">
        <f t="shared" si="66"/>
        <v>0</v>
      </c>
      <c r="S1044" s="203">
        <f t="shared" si="69"/>
        <v>0</v>
      </c>
      <c r="U1044" s="168">
        <f t="shared" si="67"/>
        <v>0</v>
      </c>
    </row>
    <row r="1045" spans="1:21" ht="20.100000000000001" hidden="1" customHeight="1">
      <c r="A1045" s="168">
        <v>2140139</v>
      </c>
      <c r="B1045" s="164" t="s">
        <v>2284</v>
      </c>
      <c r="C1045" s="173">
        <v>0</v>
      </c>
      <c r="D1045" s="221">
        <v>0</v>
      </c>
      <c r="E1045" s="222">
        <v>0</v>
      </c>
      <c r="O1045" s="203">
        <f t="shared" si="68"/>
        <v>0</v>
      </c>
      <c r="R1045" s="168">
        <f t="shared" si="66"/>
        <v>0</v>
      </c>
      <c r="S1045" s="203">
        <f t="shared" si="69"/>
        <v>0</v>
      </c>
      <c r="U1045" s="168">
        <f t="shared" si="67"/>
        <v>0</v>
      </c>
    </row>
    <row r="1046" spans="1:21" ht="20.100000000000001" customHeight="1">
      <c r="A1046" s="168">
        <v>2140199</v>
      </c>
      <c r="B1046" s="164" t="s">
        <v>2285</v>
      </c>
      <c r="C1046" s="173">
        <v>231.57</v>
      </c>
      <c r="D1046" s="221">
        <v>0</v>
      </c>
      <c r="E1046" s="222">
        <v>215.08</v>
      </c>
      <c r="F1046" s="168">
        <v>179</v>
      </c>
      <c r="K1046" s="168">
        <v>12.57</v>
      </c>
      <c r="M1046" s="168">
        <v>340</v>
      </c>
      <c r="O1046" s="203">
        <f t="shared" si="68"/>
        <v>316.49</v>
      </c>
      <c r="R1046" s="168">
        <f t="shared" si="66"/>
        <v>531.57000000000005</v>
      </c>
      <c r="S1046" s="203">
        <f t="shared" si="69"/>
        <v>316.49</v>
      </c>
      <c r="T1046" s="168">
        <v>-300</v>
      </c>
      <c r="U1046" s="168">
        <f t="shared" si="67"/>
        <v>231.57</v>
      </c>
    </row>
    <row r="1047" spans="1:21" ht="20.100000000000001" hidden="1" customHeight="1">
      <c r="A1047" s="168">
        <v>21402</v>
      </c>
      <c r="B1047" s="164" t="s">
        <v>2286</v>
      </c>
      <c r="C1047" s="173">
        <v>0</v>
      </c>
      <c r="D1047" s="221">
        <v>0</v>
      </c>
      <c r="E1047" s="222">
        <v>0</v>
      </c>
      <c r="O1047" s="203">
        <f t="shared" si="68"/>
        <v>0</v>
      </c>
      <c r="R1047" s="168">
        <f t="shared" si="66"/>
        <v>0</v>
      </c>
      <c r="S1047" s="203">
        <f t="shared" si="69"/>
        <v>0</v>
      </c>
      <c r="U1047" s="168">
        <f t="shared" si="67"/>
        <v>0</v>
      </c>
    </row>
    <row r="1048" spans="1:21" ht="20.100000000000001" hidden="1" customHeight="1">
      <c r="A1048" s="168">
        <v>2140201</v>
      </c>
      <c r="B1048" s="164" t="s">
        <v>1502</v>
      </c>
      <c r="C1048" s="173">
        <v>0</v>
      </c>
      <c r="D1048" s="221">
        <v>1</v>
      </c>
      <c r="E1048" s="222">
        <v>0</v>
      </c>
      <c r="O1048" s="203">
        <f t="shared" si="68"/>
        <v>0</v>
      </c>
      <c r="R1048" s="168">
        <f t="shared" si="66"/>
        <v>0</v>
      </c>
      <c r="S1048" s="203">
        <f t="shared" si="69"/>
        <v>0</v>
      </c>
      <c r="U1048" s="168">
        <f t="shared" si="67"/>
        <v>0</v>
      </c>
    </row>
    <row r="1049" spans="1:21" ht="20.100000000000001" hidden="1" customHeight="1">
      <c r="A1049" s="168">
        <v>2140202</v>
      </c>
      <c r="B1049" s="164" t="s">
        <v>1503</v>
      </c>
      <c r="C1049" s="173">
        <v>0</v>
      </c>
      <c r="D1049" s="221">
        <v>2</v>
      </c>
      <c r="E1049" s="222">
        <v>0</v>
      </c>
      <c r="O1049" s="203">
        <f t="shared" si="68"/>
        <v>0</v>
      </c>
      <c r="R1049" s="168">
        <f t="shared" si="66"/>
        <v>0</v>
      </c>
      <c r="S1049" s="203">
        <f t="shared" si="69"/>
        <v>0</v>
      </c>
      <c r="U1049" s="168">
        <f t="shared" si="67"/>
        <v>0</v>
      </c>
    </row>
    <row r="1050" spans="1:21" ht="20.100000000000001" hidden="1" customHeight="1">
      <c r="A1050" s="168">
        <v>2140203</v>
      </c>
      <c r="B1050" s="164" t="s">
        <v>1504</v>
      </c>
      <c r="C1050" s="173">
        <v>0</v>
      </c>
      <c r="D1050" s="221">
        <v>2</v>
      </c>
      <c r="E1050" s="222">
        <v>0</v>
      </c>
      <c r="O1050" s="203">
        <f t="shared" si="68"/>
        <v>0</v>
      </c>
      <c r="R1050" s="168">
        <f t="shared" si="66"/>
        <v>0</v>
      </c>
      <c r="S1050" s="203">
        <f t="shared" si="69"/>
        <v>0</v>
      </c>
      <c r="U1050" s="168">
        <f t="shared" si="67"/>
        <v>0</v>
      </c>
    </row>
    <row r="1051" spans="1:21" ht="20.100000000000001" hidden="1" customHeight="1">
      <c r="A1051" s="168">
        <v>2140204</v>
      </c>
      <c r="B1051" s="164" t="s">
        <v>2287</v>
      </c>
      <c r="C1051" s="173">
        <v>0</v>
      </c>
      <c r="D1051" s="221">
        <v>0</v>
      </c>
      <c r="E1051" s="222">
        <v>0</v>
      </c>
      <c r="O1051" s="203">
        <f t="shared" si="68"/>
        <v>0</v>
      </c>
      <c r="R1051" s="168">
        <f t="shared" si="66"/>
        <v>0</v>
      </c>
      <c r="S1051" s="203">
        <f t="shared" si="69"/>
        <v>0</v>
      </c>
      <c r="U1051" s="168">
        <f t="shared" si="67"/>
        <v>0</v>
      </c>
    </row>
    <row r="1052" spans="1:21" ht="20.100000000000001" hidden="1" customHeight="1">
      <c r="A1052" s="168">
        <v>2140205</v>
      </c>
      <c r="B1052" s="164" t="s">
        <v>2288</v>
      </c>
      <c r="C1052" s="173">
        <v>0</v>
      </c>
      <c r="D1052" s="221">
        <v>0</v>
      </c>
      <c r="E1052" s="222">
        <v>0</v>
      </c>
      <c r="O1052" s="203">
        <f t="shared" si="68"/>
        <v>0</v>
      </c>
      <c r="R1052" s="168">
        <f t="shared" si="66"/>
        <v>0</v>
      </c>
      <c r="S1052" s="203">
        <f t="shared" si="69"/>
        <v>0</v>
      </c>
      <c r="U1052" s="168">
        <f t="shared" si="67"/>
        <v>0</v>
      </c>
    </row>
    <row r="1053" spans="1:21" ht="20.100000000000001" hidden="1" customHeight="1">
      <c r="A1053" s="168">
        <v>2140206</v>
      </c>
      <c r="B1053" s="164" t="s">
        <v>2289</v>
      </c>
      <c r="C1053" s="173">
        <v>0</v>
      </c>
      <c r="D1053" s="221">
        <v>0</v>
      </c>
      <c r="E1053" s="222">
        <v>0</v>
      </c>
      <c r="O1053" s="203">
        <f t="shared" si="68"/>
        <v>0</v>
      </c>
      <c r="R1053" s="168">
        <f t="shared" si="66"/>
        <v>0</v>
      </c>
      <c r="S1053" s="203">
        <f t="shared" si="69"/>
        <v>0</v>
      </c>
      <c r="U1053" s="168">
        <f t="shared" si="67"/>
        <v>0</v>
      </c>
    </row>
    <row r="1054" spans="1:21" ht="20.100000000000001" hidden="1" customHeight="1">
      <c r="A1054" s="168">
        <v>2140207</v>
      </c>
      <c r="B1054" s="164" t="s">
        <v>2290</v>
      </c>
      <c r="C1054" s="173">
        <v>0</v>
      </c>
      <c r="D1054" s="221">
        <v>0</v>
      </c>
      <c r="E1054" s="222">
        <v>0</v>
      </c>
      <c r="O1054" s="203">
        <f t="shared" si="68"/>
        <v>0</v>
      </c>
      <c r="R1054" s="168">
        <f t="shared" si="66"/>
        <v>0</v>
      </c>
      <c r="S1054" s="203">
        <f t="shared" si="69"/>
        <v>0</v>
      </c>
      <c r="U1054" s="168">
        <f t="shared" si="67"/>
        <v>0</v>
      </c>
    </row>
    <row r="1055" spans="1:21" ht="20.100000000000001" hidden="1" customHeight="1">
      <c r="A1055" s="168">
        <v>2140208</v>
      </c>
      <c r="B1055" s="164" t="s">
        <v>2291</v>
      </c>
      <c r="C1055" s="173">
        <v>0</v>
      </c>
      <c r="D1055" s="221">
        <v>0</v>
      </c>
      <c r="E1055" s="222">
        <v>0</v>
      </c>
      <c r="O1055" s="203">
        <f t="shared" si="68"/>
        <v>0</v>
      </c>
      <c r="R1055" s="168">
        <f t="shared" si="66"/>
        <v>0</v>
      </c>
      <c r="S1055" s="203">
        <f t="shared" si="69"/>
        <v>0</v>
      </c>
      <c r="U1055" s="168">
        <f t="shared" si="67"/>
        <v>0</v>
      </c>
    </row>
    <row r="1056" spans="1:21" ht="20.100000000000001" hidden="1" customHeight="1">
      <c r="A1056" s="168">
        <v>2140299</v>
      </c>
      <c r="B1056" s="164" t="s">
        <v>2292</v>
      </c>
      <c r="C1056" s="173">
        <v>0</v>
      </c>
      <c r="D1056" s="221">
        <v>0</v>
      </c>
      <c r="E1056" s="222">
        <v>0</v>
      </c>
      <c r="O1056" s="203">
        <f t="shared" si="68"/>
        <v>0</v>
      </c>
      <c r="R1056" s="168">
        <f t="shared" si="66"/>
        <v>0</v>
      </c>
      <c r="S1056" s="203">
        <f t="shared" si="69"/>
        <v>0</v>
      </c>
      <c r="U1056" s="168">
        <f t="shared" si="67"/>
        <v>0</v>
      </c>
    </row>
    <row r="1057" spans="1:21" ht="20.100000000000001" hidden="1" customHeight="1">
      <c r="A1057" s="168">
        <v>21403</v>
      </c>
      <c r="B1057" s="164" t="s">
        <v>2293</v>
      </c>
      <c r="C1057" s="173">
        <v>0</v>
      </c>
      <c r="D1057" s="221">
        <v>0</v>
      </c>
      <c r="E1057" s="222">
        <v>0</v>
      </c>
      <c r="O1057" s="203">
        <f t="shared" si="68"/>
        <v>0</v>
      </c>
      <c r="R1057" s="168">
        <f t="shared" si="66"/>
        <v>0</v>
      </c>
      <c r="S1057" s="203">
        <f t="shared" si="69"/>
        <v>0</v>
      </c>
      <c r="U1057" s="168">
        <f t="shared" si="67"/>
        <v>0</v>
      </c>
    </row>
    <row r="1058" spans="1:21" ht="20.100000000000001" hidden="1" customHeight="1">
      <c r="A1058" s="168">
        <v>2140301</v>
      </c>
      <c r="B1058" s="164" t="s">
        <v>1502</v>
      </c>
      <c r="C1058" s="173">
        <v>0</v>
      </c>
      <c r="D1058" s="221">
        <v>1</v>
      </c>
      <c r="E1058" s="222">
        <v>0</v>
      </c>
      <c r="O1058" s="203">
        <f t="shared" si="68"/>
        <v>0</v>
      </c>
      <c r="R1058" s="168">
        <f t="shared" si="66"/>
        <v>0</v>
      </c>
      <c r="S1058" s="203">
        <f t="shared" si="69"/>
        <v>0</v>
      </c>
      <c r="U1058" s="168">
        <f t="shared" si="67"/>
        <v>0</v>
      </c>
    </row>
    <row r="1059" spans="1:21" ht="20.100000000000001" hidden="1" customHeight="1">
      <c r="A1059" s="168">
        <v>2140302</v>
      </c>
      <c r="B1059" s="164" t="s">
        <v>1503</v>
      </c>
      <c r="C1059" s="173">
        <v>0</v>
      </c>
      <c r="D1059" s="221">
        <v>2</v>
      </c>
      <c r="E1059" s="222">
        <v>0</v>
      </c>
      <c r="O1059" s="203">
        <f t="shared" si="68"/>
        <v>0</v>
      </c>
      <c r="R1059" s="168">
        <f t="shared" si="66"/>
        <v>0</v>
      </c>
      <c r="S1059" s="203">
        <f t="shared" si="69"/>
        <v>0</v>
      </c>
      <c r="U1059" s="168">
        <f t="shared" si="67"/>
        <v>0</v>
      </c>
    </row>
    <row r="1060" spans="1:21" ht="20.100000000000001" hidden="1" customHeight="1">
      <c r="A1060" s="168">
        <v>2140303</v>
      </c>
      <c r="B1060" s="164" t="s">
        <v>1504</v>
      </c>
      <c r="C1060" s="173">
        <v>0</v>
      </c>
      <c r="D1060" s="221">
        <v>2</v>
      </c>
      <c r="E1060" s="222">
        <v>0</v>
      </c>
      <c r="O1060" s="203">
        <f t="shared" si="68"/>
        <v>0</v>
      </c>
      <c r="R1060" s="168">
        <f t="shared" si="66"/>
        <v>0</v>
      </c>
      <c r="S1060" s="203">
        <f t="shared" si="69"/>
        <v>0</v>
      </c>
      <c r="U1060" s="168">
        <f t="shared" si="67"/>
        <v>0</v>
      </c>
    </row>
    <row r="1061" spans="1:21" ht="20.100000000000001" hidden="1" customHeight="1">
      <c r="A1061" s="168">
        <v>2140304</v>
      </c>
      <c r="B1061" s="164" t="s">
        <v>2294</v>
      </c>
      <c r="C1061" s="173">
        <v>0</v>
      </c>
      <c r="D1061" s="221">
        <v>0</v>
      </c>
      <c r="E1061" s="222">
        <v>0</v>
      </c>
      <c r="O1061" s="203">
        <f t="shared" si="68"/>
        <v>0</v>
      </c>
      <c r="R1061" s="168">
        <f t="shared" si="66"/>
        <v>0</v>
      </c>
      <c r="S1061" s="203">
        <f t="shared" si="69"/>
        <v>0</v>
      </c>
      <c r="U1061" s="168">
        <f t="shared" si="67"/>
        <v>0</v>
      </c>
    </row>
    <row r="1062" spans="1:21" ht="20.100000000000001" hidden="1" customHeight="1">
      <c r="A1062" s="168">
        <v>2140305</v>
      </c>
      <c r="B1062" s="164" t="s">
        <v>2295</v>
      </c>
      <c r="C1062" s="173">
        <v>0</v>
      </c>
      <c r="D1062" s="221">
        <v>0</v>
      </c>
      <c r="E1062" s="222">
        <v>0</v>
      </c>
      <c r="O1062" s="203">
        <f t="shared" si="68"/>
        <v>0</v>
      </c>
      <c r="R1062" s="168">
        <f t="shared" si="66"/>
        <v>0</v>
      </c>
      <c r="S1062" s="203">
        <f t="shared" si="69"/>
        <v>0</v>
      </c>
      <c r="U1062" s="168">
        <f t="shared" si="67"/>
        <v>0</v>
      </c>
    </row>
    <row r="1063" spans="1:21" ht="20.100000000000001" hidden="1" customHeight="1">
      <c r="A1063" s="168">
        <v>2140306</v>
      </c>
      <c r="B1063" s="164" t="s">
        <v>2296</v>
      </c>
      <c r="C1063" s="173">
        <v>0</v>
      </c>
      <c r="D1063" s="221">
        <v>0</v>
      </c>
      <c r="E1063" s="222">
        <v>0</v>
      </c>
      <c r="O1063" s="203">
        <f t="shared" si="68"/>
        <v>0</v>
      </c>
      <c r="R1063" s="168">
        <f t="shared" si="66"/>
        <v>0</v>
      </c>
      <c r="S1063" s="203">
        <f t="shared" si="69"/>
        <v>0</v>
      </c>
      <c r="U1063" s="168">
        <f t="shared" si="67"/>
        <v>0</v>
      </c>
    </row>
    <row r="1064" spans="1:21" ht="20.100000000000001" hidden="1" customHeight="1">
      <c r="A1064" s="168">
        <v>2140307</v>
      </c>
      <c r="B1064" s="164" t="s">
        <v>2297</v>
      </c>
      <c r="C1064" s="173">
        <v>0</v>
      </c>
      <c r="D1064" s="221">
        <v>0</v>
      </c>
      <c r="E1064" s="222">
        <v>0</v>
      </c>
      <c r="O1064" s="203">
        <f t="shared" si="68"/>
        <v>0</v>
      </c>
      <c r="R1064" s="168">
        <f t="shared" si="66"/>
        <v>0</v>
      </c>
      <c r="S1064" s="203">
        <f t="shared" si="69"/>
        <v>0</v>
      </c>
      <c r="U1064" s="168">
        <f t="shared" si="67"/>
        <v>0</v>
      </c>
    </row>
    <row r="1065" spans="1:21" ht="20.100000000000001" hidden="1" customHeight="1">
      <c r="A1065" s="168">
        <v>2140308</v>
      </c>
      <c r="B1065" s="164" t="s">
        <v>2298</v>
      </c>
      <c r="C1065" s="173">
        <v>0</v>
      </c>
      <c r="D1065" s="221">
        <v>0</v>
      </c>
      <c r="E1065" s="222">
        <v>0</v>
      </c>
      <c r="O1065" s="203">
        <f t="shared" si="68"/>
        <v>0</v>
      </c>
      <c r="R1065" s="168">
        <f t="shared" si="66"/>
        <v>0</v>
      </c>
      <c r="S1065" s="203">
        <f t="shared" si="69"/>
        <v>0</v>
      </c>
      <c r="U1065" s="168">
        <f t="shared" si="67"/>
        <v>0</v>
      </c>
    </row>
    <row r="1066" spans="1:21" ht="20.100000000000001" hidden="1" customHeight="1">
      <c r="A1066" s="168">
        <v>2140399</v>
      </c>
      <c r="B1066" s="164" t="s">
        <v>2299</v>
      </c>
      <c r="C1066" s="173">
        <v>0</v>
      </c>
      <c r="D1066" s="221">
        <v>0</v>
      </c>
      <c r="E1066" s="222">
        <v>0</v>
      </c>
      <c r="O1066" s="203">
        <f t="shared" si="68"/>
        <v>0</v>
      </c>
      <c r="R1066" s="168">
        <f t="shared" si="66"/>
        <v>0</v>
      </c>
      <c r="S1066" s="203">
        <f t="shared" si="69"/>
        <v>0</v>
      </c>
      <c r="U1066" s="168">
        <f t="shared" si="67"/>
        <v>0</v>
      </c>
    </row>
    <row r="1067" spans="1:21" ht="20.100000000000001" customHeight="1">
      <c r="A1067" s="168">
        <v>21404</v>
      </c>
      <c r="B1067" s="164" t="s">
        <v>2300</v>
      </c>
      <c r="C1067" s="173">
        <v>1129</v>
      </c>
      <c r="D1067" s="221">
        <v>0</v>
      </c>
      <c r="E1067" s="222">
        <v>1129</v>
      </c>
      <c r="K1067" s="168">
        <v>77.680000000000007</v>
      </c>
      <c r="O1067" s="203">
        <f t="shared" si="68"/>
        <v>-1051.32</v>
      </c>
      <c r="Q1067" s="168">
        <v>1051.32</v>
      </c>
      <c r="R1067" s="168">
        <f t="shared" si="66"/>
        <v>1129</v>
      </c>
      <c r="S1067" s="203">
        <f t="shared" si="69"/>
        <v>0</v>
      </c>
      <c r="U1067" s="168">
        <f t="shared" si="67"/>
        <v>1129</v>
      </c>
    </row>
    <row r="1068" spans="1:21" ht="20.100000000000001" hidden="1" customHeight="1">
      <c r="A1068" s="168">
        <v>2140401</v>
      </c>
      <c r="B1068" s="164" t="s">
        <v>2301</v>
      </c>
      <c r="C1068" s="173">
        <v>0</v>
      </c>
      <c r="D1068" s="221">
        <v>0</v>
      </c>
      <c r="E1068" s="222">
        <v>0</v>
      </c>
      <c r="O1068" s="203">
        <f t="shared" si="68"/>
        <v>0</v>
      </c>
      <c r="R1068" s="168">
        <f t="shared" si="66"/>
        <v>0</v>
      </c>
      <c r="S1068" s="203">
        <f t="shared" si="69"/>
        <v>0</v>
      </c>
      <c r="U1068" s="168">
        <f t="shared" si="67"/>
        <v>0</v>
      </c>
    </row>
    <row r="1069" spans="1:21" ht="20.100000000000001" hidden="1" customHeight="1">
      <c r="A1069" s="168">
        <v>2140402</v>
      </c>
      <c r="B1069" s="164" t="s">
        <v>2302</v>
      </c>
      <c r="C1069" s="173">
        <v>0</v>
      </c>
      <c r="D1069" s="221">
        <v>0</v>
      </c>
      <c r="E1069" s="222">
        <v>0</v>
      </c>
      <c r="O1069" s="203">
        <f t="shared" si="68"/>
        <v>0</v>
      </c>
      <c r="R1069" s="168">
        <f t="shared" si="66"/>
        <v>0</v>
      </c>
      <c r="S1069" s="203">
        <f t="shared" si="69"/>
        <v>0</v>
      </c>
      <c r="U1069" s="168">
        <f t="shared" si="67"/>
        <v>0</v>
      </c>
    </row>
    <row r="1070" spans="1:21" ht="20.100000000000001" hidden="1" customHeight="1">
      <c r="A1070" s="168">
        <v>2140403</v>
      </c>
      <c r="B1070" s="164" t="s">
        <v>2303</v>
      </c>
      <c r="C1070" s="173">
        <v>0</v>
      </c>
      <c r="D1070" s="221">
        <v>0</v>
      </c>
      <c r="E1070" s="222">
        <v>0</v>
      </c>
      <c r="O1070" s="203">
        <f t="shared" si="68"/>
        <v>0</v>
      </c>
      <c r="R1070" s="168">
        <f t="shared" si="66"/>
        <v>0</v>
      </c>
      <c r="S1070" s="203">
        <f t="shared" si="69"/>
        <v>0</v>
      </c>
      <c r="U1070" s="168">
        <f t="shared" si="67"/>
        <v>0</v>
      </c>
    </row>
    <row r="1071" spans="1:21" ht="20.100000000000001" customHeight="1">
      <c r="A1071" s="168">
        <v>2140499</v>
      </c>
      <c r="B1071" s="164" t="s">
        <v>2304</v>
      </c>
      <c r="C1071" s="173">
        <v>1129</v>
      </c>
      <c r="D1071" s="221">
        <v>0</v>
      </c>
      <c r="E1071" s="222">
        <v>1129</v>
      </c>
      <c r="K1071" s="168">
        <v>77.680000000000007</v>
      </c>
      <c r="O1071" s="203">
        <f t="shared" si="68"/>
        <v>-1051.32</v>
      </c>
      <c r="Q1071" s="168">
        <v>1051.32</v>
      </c>
      <c r="R1071" s="168">
        <f t="shared" si="66"/>
        <v>1129</v>
      </c>
      <c r="S1071" s="203">
        <f t="shared" si="69"/>
        <v>0</v>
      </c>
      <c r="U1071" s="168">
        <f t="shared" si="67"/>
        <v>1129</v>
      </c>
    </row>
    <row r="1072" spans="1:21" ht="20.100000000000001" hidden="1" customHeight="1">
      <c r="A1072" s="168">
        <v>21405</v>
      </c>
      <c r="B1072" s="164" t="s">
        <v>2305</v>
      </c>
      <c r="C1072" s="173">
        <v>0</v>
      </c>
      <c r="D1072" s="221">
        <v>0</v>
      </c>
      <c r="E1072" s="222">
        <v>0</v>
      </c>
      <c r="O1072" s="203">
        <f t="shared" si="68"/>
        <v>0</v>
      </c>
      <c r="R1072" s="168">
        <f t="shared" si="66"/>
        <v>0</v>
      </c>
      <c r="S1072" s="203">
        <f t="shared" si="69"/>
        <v>0</v>
      </c>
      <c r="U1072" s="168">
        <f t="shared" si="67"/>
        <v>0</v>
      </c>
    </row>
    <row r="1073" spans="1:21" ht="20.100000000000001" hidden="1" customHeight="1">
      <c r="A1073" s="168">
        <v>2140501</v>
      </c>
      <c r="B1073" s="164" t="s">
        <v>1502</v>
      </c>
      <c r="C1073" s="173">
        <v>0</v>
      </c>
      <c r="D1073" s="221">
        <v>1</v>
      </c>
      <c r="E1073" s="222">
        <v>0</v>
      </c>
      <c r="O1073" s="203">
        <f t="shared" si="68"/>
        <v>0</v>
      </c>
      <c r="R1073" s="168">
        <f t="shared" si="66"/>
        <v>0</v>
      </c>
      <c r="S1073" s="203">
        <f t="shared" si="69"/>
        <v>0</v>
      </c>
      <c r="U1073" s="168">
        <f t="shared" si="67"/>
        <v>0</v>
      </c>
    </row>
    <row r="1074" spans="1:21" ht="20.100000000000001" hidden="1" customHeight="1">
      <c r="A1074" s="168">
        <v>2140502</v>
      </c>
      <c r="B1074" s="164" t="s">
        <v>1503</v>
      </c>
      <c r="C1074" s="173">
        <v>0</v>
      </c>
      <c r="D1074" s="221">
        <v>2</v>
      </c>
      <c r="E1074" s="222">
        <v>0</v>
      </c>
      <c r="O1074" s="203">
        <f t="shared" si="68"/>
        <v>0</v>
      </c>
      <c r="R1074" s="168">
        <f t="shared" si="66"/>
        <v>0</v>
      </c>
      <c r="S1074" s="203">
        <f t="shared" si="69"/>
        <v>0</v>
      </c>
      <c r="U1074" s="168">
        <f t="shared" si="67"/>
        <v>0</v>
      </c>
    </row>
    <row r="1075" spans="1:21" ht="20.100000000000001" hidden="1" customHeight="1">
      <c r="A1075" s="168">
        <v>2140503</v>
      </c>
      <c r="B1075" s="164" t="s">
        <v>1504</v>
      </c>
      <c r="C1075" s="173">
        <v>0</v>
      </c>
      <c r="D1075" s="221">
        <v>2</v>
      </c>
      <c r="E1075" s="222">
        <v>0</v>
      </c>
      <c r="O1075" s="203">
        <f t="shared" si="68"/>
        <v>0</v>
      </c>
      <c r="R1075" s="168">
        <f t="shared" si="66"/>
        <v>0</v>
      </c>
      <c r="S1075" s="203">
        <f t="shared" si="69"/>
        <v>0</v>
      </c>
      <c r="U1075" s="168">
        <f t="shared" si="67"/>
        <v>0</v>
      </c>
    </row>
    <row r="1076" spans="1:21" ht="20.100000000000001" hidden="1" customHeight="1">
      <c r="A1076" s="168">
        <v>2140504</v>
      </c>
      <c r="B1076" s="164" t="s">
        <v>2291</v>
      </c>
      <c r="C1076" s="173">
        <v>0</v>
      </c>
      <c r="D1076" s="221">
        <v>0</v>
      </c>
      <c r="E1076" s="222">
        <v>0</v>
      </c>
      <c r="O1076" s="203">
        <f t="shared" si="68"/>
        <v>0</v>
      </c>
      <c r="R1076" s="168">
        <f t="shared" si="66"/>
        <v>0</v>
      </c>
      <c r="S1076" s="203">
        <f t="shared" si="69"/>
        <v>0</v>
      </c>
      <c r="U1076" s="168">
        <f t="shared" si="67"/>
        <v>0</v>
      </c>
    </row>
    <row r="1077" spans="1:21" ht="20.100000000000001" hidden="1" customHeight="1">
      <c r="A1077" s="168">
        <v>2140505</v>
      </c>
      <c r="B1077" s="164" t="s">
        <v>2306</v>
      </c>
      <c r="C1077" s="173">
        <v>0</v>
      </c>
      <c r="D1077" s="221">
        <v>0</v>
      </c>
      <c r="E1077" s="222">
        <v>0</v>
      </c>
      <c r="O1077" s="203">
        <f t="shared" si="68"/>
        <v>0</v>
      </c>
      <c r="R1077" s="168">
        <f t="shared" si="66"/>
        <v>0</v>
      </c>
      <c r="S1077" s="203">
        <f t="shared" si="69"/>
        <v>0</v>
      </c>
      <c r="U1077" s="168">
        <f t="shared" si="67"/>
        <v>0</v>
      </c>
    </row>
    <row r="1078" spans="1:21" ht="20.100000000000001" hidden="1" customHeight="1">
      <c r="A1078" s="168">
        <v>2140599</v>
      </c>
      <c r="B1078" s="164" t="s">
        <v>2307</v>
      </c>
      <c r="C1078" s="173">
        <v>0</v>
      </c>
      <c r="D1078" s="221">
        <v>0</v>
      </c>
      <c r="E1078" s="222">
        <v>0</v>
      </c>
      <c r="O1078" s="203">
        <f t="shared" si="68"/>
        <v>0</v>
      </c>
      <c r="R1078" s="168">
        <f t="shared" si="66"/>
        <v>0</v>
      </c>
      <c r="S1078" s="203">
        <f t="shared" si="69"/>
        <v>0</v>
      </c>
      <c r="U1078" s="168">
        <f t="shared" si="67"/>
        <v>0</v>
      </c>
    </row>
    <row r="1079" spans="1:21" ht="20.100000000000001" customHeight="1">
      <c r="A1079" s="168">
        <v>21406</v>
      </c>
      <c r="B1079" s="164" t="s">
        <v>2308</v>
      </c>
      <c r="C1079" s="173">
        <v>22112</v>
      </c>
      <c r="D1079" s="221">
        <v>0</v>
      </c>
      <c r="E1079" s="222">
        <v>42112</v>
      </c>
      <c r="J1079" s="168">
        <v>40</v>
      </c>
      <c r="K1079" s="168">
        <v>350.61</v>
      </c>
      <c r="M1079" s="168">
        <v>13279</v>
      </c>
      <c r="O1079" s="203">
        <f t="shared" si="68"/>
        <v>-28442.39</v>
      </c>
      <c r="Q1079" s="168">
        <v>28442.39</v>
      </c>
      <c r="R1079" s="168">
        <f t="shared" si="66"/>
        <v>42112</v>
      </c>
      <c r="S1079" s="203">
        <f t="shared" si="69"/>
        <v>0</v>
      </c>
      <c r="T1079" s="168">
        <v>-20000</v>
      </c>
      <c r="U1079" s="168">
        <f t="shared" si="67"/>
        <v>22112</v>
      </c>
    </row>
    <row r="1080" spans="1:21" ht="20.100000000000001" customHeight="1">
      <c r="A1080" s="168">
        <v>2140601</v>
      </c>
      <c r="B1080" s="164" t="s">
        <v>2309</v>
      </c>
      <c r="C1080" s="173">
        <v>2496</v>
      </c>
      <c r="D1080" s="221">
        <v>0</v>
      </c>
      <c r="E1080" s="222">
        <v>22496</v>
      </c>
      <c r="J1080" s="168">
        <v>40</v>
      </c>
      <c r="O1080" s="203">
        <f t="shared" si="68"/>
        <v>-22456</v>
      </c>
      <c r="Q1080" s="168">
        <v>22456</v>
      </c>
      <c r="R1080" s="168">
        <f t="shared" si="66"/>
        <v>22496</v>
      </c>
      <c r="S1080" s="203">
        <f t="shared" si="69"/>
        <v>0</v>
      </c>
      <c r="T1080" s="168">
        <v>-20000</v>
      </c>
      <c r="U1080" s="168">
        <f t="shared" si="67"/>
        <v>2496</v>
      </c>
    </row>
    <row r="1081" spans="1:21" ht="20.100000000000001" customHeight="1">
      <c r="A1081" s="168">
        <v>2140602</v>
      </c>
      <c r="B1081" s="164" t="s">
        <v>2310</v>
      </c>
      <c r="C1081" s="173">
        <v>19616</v>
      </c>
      <c r="D1081" s="221">
        <v>0</v>
      </c>
      <c r="E1081" s="222">
        <v>19616</v>
      </c>
      <c r="K1081" s="168">
        <v>350.61</v>
      </c>
      <c r="M1081" s="168">
        <v>13279</v>
      </c>
      <c r="O1081" s="203">
        <f t="shared" si="68"/>
        <v>-5986.39</v>
      </c>
      <c r="Q1081" s="168">
        <v>5986.39</v>
      </c>
      <c r="R1081" s="168">
        <f t="shared" si="66"/>
        <v>19616</v>
      </c>
      <c r="S1081" s="203">
        <f t="shared" si="69"/>
        <v>0</v>
      </c>
      <c r="U1081" s="168">
        <f t="shared" si="67"/>
        <v>19616</v>
      </c>
    </row>
    <row r="1082" spans="1:21" ht="20.100000000000001" hidden="1" customHeight="1">
      <c r="A1082" s="168">
        <v>2140603</v>
      </c>
      <c r="B1082" s="164" t="s">
        <v>2311</v>
      </c>
      <c r="C1082" s="173">
        <v>0</v>
      </c>
      <c r="D1082" s="221">
        <v>0</v>
      </c>
      <c r="E1082" s="222">
        <v>0</v>
      </c>
      <c r="O1082" s="203">
        <f t="shared" si="68"/>
        <v>0</v>
      </c>
      <c r="R1082" s="168">
        <f t="shared" si="66"/>
        <v>0</v>
      </c>
      <c r="S1082" s="203">
        <f t="shared" si="69"/>
        <v>0</v>
      </c>
      <c r="U1082" s="168">
        <f t="shared" si="67"/>
        <v>0</v>
      </c>
    </row>
    <row r="1083" spans="1:21" ht="20.100000000000001" hidden="1" customHeight="1">
      <c r="A1083" s="168">
        <v>2140699</v>
      </c>
      <c r="B1083" s="164" t="s">
        <v>2312</v>
      </c>
      <c r="C1083" s="173">
        <v>0</v>
      </c>
      <c r="D1083" s="221">
        <v>0</v>
      </c>
      <c r="E1083" s="222">
        <v>0</v>
      </c>
      <c r="O1083" s="203">
        <f t="shared" si="68"/>
        <v>0</v>
      </c>
      <c r="R1083" s="168">
        <f t="shared" si="66"/>
        <v>0</v>
      </c>
      <c r="S1083" s="203">
        <f t="shared" si="69"/>
        <v>0</v>
      </c>
      <c r="U1083" s="168">
        <f t="shared" si="67"/>
        <v>0</v>
      </c>
    </row>
    <row r="1084" spans="1:21" ht="20.100000000000001" hidden="1" customHeight="1">
      <c r="A1084" s="168">
        <v>21460</v>
      </c>
      <c r="B1084" s="164" t="s">
        <v>2313</v>
      </c>
      <c r="C1084" s="173">
        <v>0</v>
      </c>
      <c r="D1084" s="221">
        <v>0</v>
      </c>
      <c r="E1084" s="222">
        <v>0</v>
      </c>
      <c r="O1084" s="203">
        <f t="shared" si="68"/>
        <v>0</v>
      </c>
      <c r="R1084" s="168">
        <f t="shared" si="66"/>
        <v>0</v>
      </c>
      <c r="S1084" s="203">
        <f t="shared" si="69"/>
        <v>0</v>
      </c>
      <c r="U1084" s="168">
        <f t="shared" si="67"/>
        <v>0</v>
      </c>
    </row>
    <row r="1085" spans="1:21" ht="20.100000000000001" hidden="1" customHeight="1">
      <c r="A1085" s="168">
        <v>21462</v>
      </c>
      <c r="B1085" s="164" t="s">
        <v>2314</v>
      </c>
      <c r="C1085" s="173">
        <v>0</v>
      </c>
      <c r="D1085" s="221">
        <v>0</v>
      </c>
      <c r="E1085" s="222">
        <v>0</v>
      </c>
      <c r="O1085" s="203">
        <f t="shared" si="68"/>
        <v>0</v>
      </c>
      <c r="R1085" s="168">
        <f t="shared" si="66"/>
        <v>0</v>
      </c>
      <c r="S1085" s="203">
        <f t="shared" si="69"/>
        <v>0</v>
      </c>
      <c r="U1085" s="168">
        <f t="shared" si="67"/>
        <v>0</v>
      </c>
    </row>
    <row r="1086" spans="1:21" ht="20.100000000000001" hidden="1" customHeight="1">
      <c r="A1086" s="168">
        <v>21463</v>
      </c>
      <c r="B1086" s="164" t="s">
        <v>2315</v>
      </c>
      <c r="C1086" s="173">
        <v>0</v>
      </c>
      <c r="D1086" s="221">
        <v>0</v>
      </c>
      <c r="E1086" s="222">
        <v>0</v>
      </c>
      <c r="O1086" s="203">
        <f t="shared" si="68"/>
        <v>0</v>
      </c>
      <c r="R1086" s="168">
        <f t="shared" si="66"/>
        <v>0</v>
      </c>
      <c r="S1086" s="203">
        <f t="shared" si="69"/>
        <v>0</v>
      </c>
      <c r="U1086" s="168">
        <f t="shared" si="67"/>
        <v>0</v>
      </c>
    </row>
    <row r="1087" spans="1:21" ht="20.100000000000001" hidden="1" customHeight="1">
      <c r="A1087" s="168">
        <v>21464</v>
      </c>
      <c r="B1087" s="164" t="s">
        <v>2316</v>
      </c>
      <c r="C1087" s="173">
        <v>0</v>
      </c>
      <c r="D1087" s="221">
        <v>0</v>
      </c>
      <c r="E1087" s="222">
        <v>0</v>
      </c>
      <c r="O1087" s="203">
        <f t="shared" si="68"/>
        <v>0</v>
      </c>
      <c r="R1087" s="168">
        <f t="shared" si="66"/>
        <v>0</v>
      </c>
      <c r="S1087" s="203">
        <f t="shared" si="69"/>
        <v>0</v>
      </c>
      <c r="U1087" s="168">
        <f t="shared" si="67"/>
        <v>0</v>
      </c>
    </row>
    <row r="1088" spans="1:21" ht="20.100000000000001" hidden="1" customHeight="1">
      <c r="A1088" s="168">
        <v>21468</v>
      </c>
      <c r="B1088" s="164" t="s">
        <v>2317</v>
      </c>
      <c r="C1088" s="173">
        <v>0</v>
      </c>
      <c r="D1088" s="221">
        <v>0</v>
      </c>
      <c r="E1088" s="222">
        <v>0</v>
      </c>
      <c r="O1088" s="203">
        <f t="shared" si="68"/>
        <v>0</v>
      </c>
      <c r="R1088" s="168">
        <f t="shared" si="66"/>
        <v>0</v>
      </c>
      <c r="S1088" s="203">
        <f t="shared" si="69"/>
        <v>0</v>
      </c>
      <c r="U1088" s="168">
        <f t="shared" si="67"/>
        <v>0</v>
      </c>
    </row>
    <row r="1089" spans="1:21" ht="20.100000000000001" hidden="1" customHeight="1">
      <c r="A1089" s="168">
        <v>21469</v>
      </c>
      <c r="B1089" s="164" t="s">
        <v>2318</v>
      </c>
      <c r="C1089" s="173">
        <v>0</v>
      </c>
      <c r="D1089" s="221">
        <v>0</v>
      </c>
      <c r="E1089" s="222">
        <v>0</v>
      </c>
      <c r="O1089" s="203">
        <f t="shared" si="68"/>
        <v>0</v>
      </c>
      <c r="R1089" s="168">
        <f t="shared" si="66"/>
        <v>0</v>
      </c>
      <c r="S1089" s="203">
        <f t="shared" si="69"/>
        <v>0</v>
      </c>
      <c r="U1089" s="168">
        <f t="shared" si="67"/>
        <v>0</v>
      </c>
    </row>
    <row r="1090" spans="1:21" ht="20.100000000000001" hidden="1" customHeight="1">
      <c r="A1090" s="168">
        <v>21470</v>
      </c>
      <c r="B1090" s="164" t="s">
        <v>2319</v>
      </c>
      <c r="C1090" s="173">
        <v>0</v>
      </c>
      <c r="D1090" s="221">
        <v>0</v>
      </c>
      <c r="E1090" s="222">
        <v>0</v>
      </c>
      <c r="O1090" s="203">
        <f t="shared" si="68"/>
        <v>0</v>
      </c>
      <c r="R1090" s="168">
        <f t="shared" si="66"/>
        <v>0</v>
      </c>
      <c r="S1090" s="203">
        <f t="shared" si="69"/>
        <v>0</v>
      </c>
      <c r="U1090" s="168">
        <f t="shared" si="67"/>
        <v>0</v>
      </c>
    </row>
    <row r="1091" spans="1:21" ht="20.100000000000001" hidden="1" customHeight="1">
      <c r="A1091" s="168">
        <v>21471</v>
      </c>
      <c r="B1091" s="164" t="s">
        <v>2320</v>
      </c>
      <c r="C1091" s="173">
        <v>0</v>
      </c>
      <c r="D1091" s="221">
        <v>0</v>
      </c>
      <c r="E1091" s="222">
        <v>0</v>
      </c>
      <c r="O1091" s="203">
        <f t="shared" si="68"/>
        <v>0</v>
      </c>
      <c r="R1091" s="168">
        <f t="shared" si="66"/>
        <v>0</v>
      </c>
      <c r="S1091" s="203">
        <f t="shared" si="69"/>
        <v>0</v>
      </c>
      <c r="U1091" s="168">
        <f t="shared" si="67"/>
        <v>0</v>
      </c>
    </row>
    <row r="1092" spans="1:21" ht="20.100000000000001" hidden="1" customHeight="1">
      <c r="A1092" s="168">
        <v>21472</v>
      </c>
      <c r="B1092" s="164" t="s">
        <v>2321</v>
      </c>
      <c r="C1092" s="173">
        <v>0</v>
      </c>
      <c r="D1092" s="221">
        <v>0</v>
      </c>
      <c r="E1092" s="222">
        <v>0</v>
      </c>
      <c r="O1092" s="203">
        <f t="shared" si="68"/>
        <v>0</v>
      </c>
      <c r="R1092" s="168">
        <f t="shared" si="66"/>
        <v>0</v>
      </c>
      <c r="S1092" s="203">
        <f t="shared" si="69"/>
        <v>0</v>
      </c>
      <c r="U1092" s="168">
        <f t="shared" si="67"/>
        <v>0</v>
      </c>
    </row>
    <row r="1093" spans="1:21" ht="20.100000000000001" hidden="1" customHeight="1">
      <c r="A1093" s="168">
        <v>21473</v>
      </c>
      <c r="B1093" s="164" t="s">
        <v>2322</v>
      </c>
      <c r="C1093" s="173">
        <v>0</v>
      </c>
      <c r="D1093" s="221">
        <v>0</v>
      </c>
      <c r="E1093" s="222">
        <v>0</v>
      </c>
      <c r="O1093" s="203">
        <f t="shared" si="68"/>
        <v>0</v>
      </c>
      <c r="R1093" s="168">
        <f t="shared" si="66"/>
        <v>0</v>
      </c>
      <c r="S1093" s="203">
        <f t="shared" si="69"/>
        <v>0</v>
      </c>
      <c r="U1093" s="168">
        <f t="shared" si="67"/>
        <v>0</v>
      </c>
    </row>
    <row r="1094" spans="1:21" ht="20.100000000000001" customHeight="1">
      <c r="A1094" s="168">
        <v>21499</v>
      </c>
      <c r="B1094" s="164" t="s">
        <v>2323</v>
      </c>
      <c r="C1094" s="173">
        <v>572</v>
      </c>
      <c r="D1094" s="221">
        <v>0</v>
      </c>
      <c r="E1094" s="222">
        <v>572</v>
      </c>
      <c r="O1094" s="203">
        <f t="shared" si="68"/>
        <v>-572</v>
      </c>
      <c r="Q1094" s="168">
        <v>572</v>
      </c>
      <c r="R1094" s="168">
        <f t="shared" ref="R1094:R1157" si="70">F1094+G1094+H1094+I1094+J1094+K1094+L1094+M1094+N1094+P1094+Q1094</f>
        <v>572</v>
      </c>
      <c r="S1094" s="203">
        <f t="shared" si="69"/>
        <v>0</v>
      </c>
      <c r="U1094" s="168">
        <f t="shared" ref="U1094:U1157" si="71">R1094+T1094</f>
        <v>572</v>
      </c>
    </row>
    <row r="1095" spans="1:21" ht="20.100000000000001" hidden="1" customHeight="1">
      <c r="A1095" s="168">
        <v>2149901</v>
      </c>
      <c r="B1095" s="164" t="s">
        <v>2324</v>
      </c>
      <c r="C1095" s="173">
        <v>0</v>
      </c>
      <c r="D1095" s="221">
        <v>0</v>
      </c>
      <c r="E1095" s="222">
        <v>0</v>
      </c>
      <c r="O1095" s="203">
        <f t="shared" ref="O1095:O1158" si="72">F1095+G1095+H1095+I1095+J1095+K1095+L1095+M1095+N1095-E1095</f>
        <v>0</v>
      </c>
      <c r="R1095" s="168">
        <f t="shared" si="70"/>
        <v>0</v>
      </c>
      <c r="S1095" s="203">
        <f t="shared" ref="S1095:S1158" si="73">R1095-E1095</f>
        <v>0</v>
      </c>
      <c r="U1095" s="168">
        <f t="shared" si="71"/>
        <v>0</v>
      </c>
    </row>
    <row r="1096" spans="1:21" ht="20.100000000000001" customHeight="1">
      <c r="A1096" s="168">
        <v>2149999</v>
      </c>
      <c r="B1096" s="164" t="s">
        <v>872</v>
      </c>
      <c r="C1096" s="173">
        <v>572</v>
      </c>
      <c r="D1096" s="221">
        <v>0</v>
      </c>
      <c r="E1096" s="222">
        <v>572</v>
      </c>
      <c r="O1096" s="203">
        <f t="shared" si="72"/>
        <v>-572</v>
      </c>
      <c r="Q1096" s="168">
        <v>572</v>
      </c>
      <c r="R1096" s="168">
        <f t="shared" si="70"/>
        <v>572</v>
      </c>
      <c r="S1096" s="203">
        <f t="shared" si="73"/>
        <v>0</v>
      </c>
      <c r="U1096" s="168">
        <f t="shared" si="71"/>
        <v>572</v>
      </c>
    </row>
    <row r="1097" spans="1:21" ht="20.100000000000001" customHeight="1">
      <c r="A1097" s="168">
        <v>215</v>
      </c>
      <c r="B1097" s="164" t="s">
        <v>2325</v>
      </c>
      <c r="C1097" s="173">
        <v>4381.6000000000004</v>
      </c>
      <c r="D1097" s="221">
        <v>0</v>
      </c>
      <c r="E1097" s="222">
        <v>3102.56</v>
      </c>
      <c r="F1097" s="168">
        <v>1412</v>
      </c>
      <c r="J1097" s="168">
        <v>134</v>
      </c>
      <c r="K1097" s="168">
        <v>1092</v>
      </c>
      <c r="M1097" s="168">
        <v>1100</v>
      </c>
      <c r="O1097" s="203">
        <f t="shared" si="72"/>
        <v>635.44000000000005</v>
      </c>
      <c r="P1097" s="168">
        <v>119.65</v>
      </c>
      <c r="Q1097" s="168">
        <v>1123.95</v>
      </c>
      <c r="R1097" s="168">
        <f t="shared" si="70"/>
        <v>4981.6000000000004</v>
      </c>
      <c r="S1097" s="203">
        <f t="shared" si="73"/>
        <v>1879.04</v>
      </c>
      <c r="T1097" s="168">
        <v>-600</v>
      </c>
      <c r="U1097" s="168">
        <f t="shared" si="71"/>
        <v>4381.6000000000004</v>
      </c>
    </row>
    <row r="1098" spans="1:21" ht="20.100000000000001" customHeight="1">
      <c r="A1098" s="168">
        <v>21501</v>
      </c>
      <c r="B1098" s="164" t="s">
        <v>2326</v>
      </c>
      <c r="C1098" s="173">
        <v>821.82</v>
      </c>
      <c r="D1098" s="221">
        <v>0</v>
      </c>
      <c r="E1098" s="222">
        <v>737.78</v>
      </c>
      <c r="F1098" s="168">
        <v>618</v>
      </c>
      <c r="J1098" s="168">
        <v>134</v>
      </c>
      <c r="O1098" s="203">
        <f t="shared" si="72"/>
        <v>14.22</v>
      </c>
      <c r="P1098" s="168">
        <v>69.819999999999993</v>
      </c>
      <c r="R1098" s="168">
        <f t="shared" si="70"/>
        <v>821.82</v>
      </c>
      <c r="S1098" s="203">
        <f t="shared" si="73"/>
        <v>84.04</v>
      </c>
      <c r="U1098" s="168">
        <f t="shared" si="71"/>
        <v>821.82</v>
      </c>
    </row>
    <row r="1099" spans="1:21" ht="20.100000000000001" customHeight="1">
      <c r="A1099" s="168">
        <v>2150101</v>
      </c>
      <c r="B1099" s="164" t="s">
        <v>1502</v>
      </c>
      <c r="C1099" s="173">
        <v>483.82</v>
      </c>
      <c r="D1099" s="221">
        <v>1</v>
      </c>
      <c r="E1099" s="222">
        <v>483.82</v>
      </c>
      <c r="F1099" s="168">
        <v>424</v>
      </c>
      <c r="O1099" s="203">
        <f t="shared" si="72"/>
        <v>-59.82</v>
      </c>
      <c r="P1099" s="168">
        <v>59.82</v>
      </c>
      <c r="R1099" s="168">
        <f t="shared" si="70"/>
        <v>483.82</v>
      </c>
      <c r="S1099" s="203">
        <f t="shared" si="73"/>
        <v>0</v>
      </c>
      <c r="U1099" s="168">
        <f t="shared" si="71"/>
        <v>483.82</v>
      </c>
    </row>
    <row r="1100" spans="1:21" ht="20.100000000000001" customHeight="1">
      <c r="A1100" s="168">
        <v>2150102</v>
      </c>
      <c r="B1100" s="164" t="s">
        <v>1503</v>
      </c>
      <c r="C1100" s="173">
        <v>10</v>
      </c>
      <c r="D1100" s="221">
        <v>2</v>
      </c>
      <c r="E1100" s="222">
        <v>10</v>
      </c>
      <c r="O1100" s="203">
        <f t="shared" si="72"/>
        <v>-10</v>
      </c>
      <c r="P1100" s="168">
        <v>10</v>
      </c>
      <c r="R1100" s="168">
        <f t="shared" si="70"/>
        <v>10</v>
      </c>
      <c r="S1100" s="203">
        <f t="shared" si="73"/>
        <v>0</v>
      </c>
      <c r="U1100" s="168">
        <f t="shared" si="71"/>
        <v>10</v>
      </c>
    </row>
    <row r="1101" spans="1:21" ht="20.100000000000001" hidden="1" customHeight="1">
      <c r="A1101" s="168">
        <v>2150103</v>
      </c>
      <c r="B1101" s="164" t="s">
        <v>1504</v>
      </c>
      <c r="C1101" s="173">
        <v>0</v>
      </c>
      <c r="D1101" s="221">
        <v>2</v>
      </c>
      <c r="E1101" s="222">
        <v>0</v>
      </c>
      <c r="O1101" s="203">
        <f t="shared" si="72"/>
        <v>0</v>
      </c>
      <c r="R1101" s="168">
        <f t="shared" si="70"/>
        <v>0</v>
      </c>
      <c r="S1101" s="203">
        <f t="shared" si="73"/>
        <v>0</v>
      </c>
      <c r="U1101" s="168">
        <f t="shared" si="71"/>
        <v>0</v>
      </c>
    </row>
    <row r="1102" spans="1:21" ht="20.100000000000001" customHeight="1">
      <c r="A1102" s="168">
        <v>2150104</v>
      </c>
      <c r="B1102" s="164" t="s">
        <v>2327</v>
      </c>
      <c r="C1102" s="173">
        <v>134</v>
      </c>
      <c r="D1102" s="221">
        <v>0</v>
      </c>
      <c r="E1102" s="222">
        <v>50</v>
      </c>
      <c r="J1102" s="168">
        <v>134</v>
      </c>
      <c r="O1102" s="203">
        <f t="shared" si="72"/>
        <v>84</v>
      </c>
      <c r="R1102" s="168">
        <f t="shared" si="70"/>
        <v>134</v>
      </c>
      <c r="S1102" s="203">
        <f t="shared" si="73"/>
        <v>84</v>
      </c>
      <c r="U1102" s="168">
        <f t="shared" si="71"/>
        <v>134</v>
      </c>
    </row>
    <row r="1103" spans="1:21" ht="20.100000000000001" hidden="1" customHeight="1">
      <c r="A1103" s="168">
        <v>2150105</v>
      </c>
      <c r="B1103" s="164" t="s">
        <v>2328</v>
      </c>
      <c r="C1103" s="173">
        <v>0</v>
      </c>
      <c r="D1103" s="221">
        <v>0</v>
      </c>
      <c r="E1103" s="222">
        <v>0</v>
      </c>
      <c r="O1103" s="203">
        <f t="shared" si="72"/>
        <v>0</v>
      </c>
      <c r="R1103" s="168">
        <f t="shared" si="70"/>
        <v>0</v>
      </c>
      <c r="S1103" s="203">
        <f t="shared" si="73"/>
        <v>0</v>
      </c>
      <c r="U1103" s="168">
        <f t="shared" si="71"/>
        <v>0</v>
      </c>
    </row>
    <row r="1104" spans="1:21" ht="20.100000000000001" hidden="1" customHeight="1">
      <c r="A1104" s="168">
        <v>2150106</v>
      </c>
      <c r="B1104" s="164" t="s">
        <v>2329</v>
      </c>
      <c r="C1104" s="173">
        <v>0</v>
      </c>
      <c r="D1104" s="221">
        <v>0</v>
      </c>
      <c r="E1104" s="222">
        <v>0</v>
      </c>
      <c r="O1104" s="203">
        <f t="shared" si="72"/>
        <v>0</v>
      </c>
      <c r="R1104" s="168">
        <f t="shared" si="70"/>
        <v>0</v>
      </c>
      <c r="S1104" s="203">
        <f t="shared" si="73"/>
        <v>0</v>
      </c>
      <c r="U1104" s="168">
        <f t="shared" si="71"/>
        <v>0</v>
      </c>
    </row>
    <row r="1105" spans="1:21" ht="20.100000000000001" hidden="1" customHeight="1">
      <c r="A1105" s="168">
        <v>2150107</v>
      </c>
      <c r="B1105" s="164" t="s">
        <v>2330</v>
      </c>
      <c r="C1105" s="173">
        <v>0</v>
      </c>
      <c r="D1105" s="221">
        <v>0</v>
      </c>
      <c r="E1105" s="222">
        <v>0</v>
      </c>
      <c r="O1105" s="203">
        <f t="shared" si="72"/>
        <v>0</v>
      </c>
      <c r="R1105" s="168">
        <f t="shared" si="70"/>
        <v>0</v>
      </c>
      <c r="S1105" s="203">
        <f t="shared" si="73"/>
        <v>0</v>
      </c>
      <c r="U1105" s="168">
        <f t="shared" si="71"/>
        <v>0</v>
      </c>
    </row>
    <row r="1106" spans="1:21" ht="20.100000000000001" hidden="1" customHeight="1">
      <c r="A1106" s="168">
        <v>2150108</v>
      </c>
      <c r="B1106" s="164" t="s">
        <v>2331</v>
      </c>
      <c r="C1106" s="173">
        <v>0</v>
      </c>
      <c r="D1106" s="221">
        <v>0</v>
      </c>
      <c r="E1106" s="222">
        <v>0</v>
      </c>
      <c r="O1106" s="203">
        <f t="shared" si="72"/>
        <v>0</v>
      </c>
      <c r="R1106" s="168">
        <f t="shared" si="70"/>
        <v>0</v>
      </c>
      <c r="S1106" s="203">
        <f t="shared" si="73"/>
        <v>0</v>
      </c>
      <c r="U1106" s="168">
        <f t="shared" si="71"/>
        <v>0</v>
      </c>
    </row>
    <row r="1107" spans="1:21" ht="20.100000000000001" customHeight="1">
      <c r="A1107" s="168">
        <v>2150199</v>
      </c>
      <c r="B1107" s="164" t="s">
        <v>2332</v>
      </c>
      <c r="C1107" s="173">
        <v>194</v>
      </c>
      <c r="D1107" s="221">
        <v>0</v>
      </c>
      <c r="E1107" s="222">
        <v>193.96</v>
      </c>
      <c r="F1107" s="168">
        <v>194</v>
      </c>
      <c r="O1107" s="203">
        <f t="shared" si="72"/>
        <v>3.9999999999992E-2</v>
      </c>
      <c r="R1107" s="168">
        <f t="shared" si="70"/>
        <v>194</v>
      </c>
      <c r="S1107" s="203">
        <f t="shared" si="73"/>
        <v>3.9999999999992E-2</v>
      </c>
      <c r="U1107" s="168">
        <f t="shared" si="71"/>
        <v>194</v>
      </c>
    </row>
    <row r="1108" spans="1:21" ht="20.100000000000001" customHeight="1">
      <c r="A1108" s="168">
        <v>21502</v>
      </c>
      <c r="B1108" s="164" t="s">
        <v>2333</v>
      </c>
      <c r="C1108" s="173">
        <v>1100</v>
      </c>
      <c r="D1108" s="221">
        <v>0</v>
      </c>
      <c r="E1108" s="222">
        <v>0</v>
      </c>
      <c r="M1108" s="168">
        <v>1100</v>
      </c>
      <c r="O1108" s="203">
        <f t="shared" si="72"/>
        <v>1100</v>
      </c>
      <c r="R1108" s="168">
        <f t="shared" si="70"/>
        <v>1100</v>
      </c>
      <c r="S1108" s="203">
        <f t="shared" si="73"/>
        <v>1100</v>
      </c>
      <c r="U1108" s="168">
        <f t="shared" si="71"/>
        <v>1100</v>
      </c>
    </row>
    <row r="1109" spans="1:21" ht="20.100000000000001" hidden="1" customHeight="1">
      <c r="A1109" s="168">
        <v>2150201</v>
      </c>
      <c r="B1109" s="164" t="s">
        <v>1502</v>
      </c>
      <c r="C1109" s="173">
        <v>0</v>
      </c>
      <c r="D1109" s="221">
        <v>1</v>
      </c>
      <c r="E1109" s="222">
        <v>0</v>
      </c>
      <c r="O1109" s="203">
        <f t="shared" si="72"/>
        <v>0</v>
      </c>
      <c r="R1109" s="168">
        <f t="shared" si="70"/>
        <v>0</v>
      </c>
      <c r="S1109" s="203">
        <f t="shared" si="73"/>
        <v>0</v>
      </c>
      <c r="U1109" s="168">
        <f t="shared" si="71"/>
        <v>0</v>
      </c>
    </row>
    <row r="1110" spans="1:21" ht="20.100000000000001" hidden="1" customHeight="1">
      <c r="A1110" s="168">
        <v>2150202</v>
      </c>
      <c r="B1110" s="164" t="s">
        <v>1503</v>
      </c>
      <c r="C1110" s="173">
        <v>0</v>
      </c>
      <c r="D1110" s="221">
        <v>2</v>
      </c>
      <c r="E1110" s="222">
        <v>0</v>
      </c>
      <c r="O1110" s="203">
        <f t="shared" si="72"/>
        <v>0</v>
      </c>
      <c r="R1110" s="168">
        <f t="shared" si="70"/>
        <v>0</v>
      </c>
      <c r="S1110" s="203">
        <f t="shared" si="73"/>
        <v>0</v>
      </c>
      <c r="U1110" s="168">
        <f t="shared" si="71"/>
        <v>0</v>
      </c>
    </row>
    <row r="1111" spans="1:21" ht="20.100000000000001" hidden="1" customHeight="1">
      <c r="A1111" s="168">
        <v>2150203</v>
      </c>
      <c r="B1111" s="164" t="s">
        <v>1504</v>
      </c>
      <c r="C1111" s="173">
        <v>0</v>
      </c>
      <c r="D1111" s="221">
        <v>2</v>
      </c>
      <c r="E1111" s="222">
        <v>0</v>
      </c>
      <c r="O1111" s="203">
        <f t="shared" si="72"/>
        <v>0</v>
      </c>
      <c r="R1111" s="168">
        <f t="shared" si="70"/>
        <v>0</v>
      </c>
      <c r="S1111" s="203">
        <f t="shared" si="73"/>
        <v>0</v>
      </c>
      <c r="U1111" s="168">
        <f t="shared" si="71"/>
        <v>0</v>
      </c>
    </row>
    <row r="1112" spans="1:21" ht="20.100000000000001" hidden="1" customHeight="1">
      <c r="A1112" s="168">
        <v>2150204</v>
      </c>
      <c r="B1112" s="164" t="s">
        <v>2334</v>
      </c>
      <c r="C1112" s="173">
        <v>0</v>
      </c>
      <c r="D1112" s="221">
        <v>0</v>
      </c>
      <c r="E1112" s="222">
        <v>0</v>
      </c>
      <c r="O1112" s="203">
        <f t="shared" si="72"/>
        <v>0</v>
      </c>
      <c r="R1112" s="168">
        <f t="shared" si="70"/>
        <v>0</v>
      </c>
      <c r="S1112" s="203">
        <f t="shared" si="73"/>
        <v>0</v>
      </c>
      <c r="U1112" s="168">
        <f t="shared" si="71"/>
        <v>0</v>
      </c>
    </row>
    <row r="1113" spans="1:21" ht="20.100000000000001" hidden="1" customHeight="1">
      <c r="A1113" s="168">
        <v>2150205</v>
      </c>
      <c r="B1113" s="164" t="s">
        <v>2335</v>
      </c>
      <c r="C1113" s="173">
        <v>0</v>
      </c>
      <c r="D1113" s="221">
        <v>0</v>
      </c>
      <c r="E1113" s="222">
        <v>0</v>
      </c>
      <c r="O1113" s="203">
        <f t="shared" si="72"/>
        <v>0</v>
      </c>
      <c r="R1113" s="168">
        <f t="shared" si="70"/>
        <v>0</v>
      </c>
      <c r="S1113" s="203">
        <f t="shared" si="73"/>
        <v>0</v>
      </c>
      <c r="U1113" s="168">
        <f t="shared" si="71"/>
        <v>0</v>
      </c>
    </row>
    <row r="1114" spans="1:21" ht="20.100000000000001" hidden="1" customHeight="1">
      <c r="A1114" s="168">
        <v>2150206</v>
      </c>
      <c r="B1114" s="164" t="s">
        <v>2336</v>
      </c>
      <c r="C1114" s="173">
        <v>0</v>
      </c>
      <c r="D1114" s="221">
        <v>0</v>
      </c>
      <c r="E1114" s="222">
        <v>0</v>
      </c>
      <c r="O1114" s="203">
        <f t="shared" si="72"/>
        <v>0</v>
      </c>
      <c r="R1114" s="168">
        <f t="shared" si="70"/>
        <v>0</v>
      </c>
      <c r="S1114" s="203">
        <f t="shared" si="73"/>
        <v>0</v>
      </c>
      <c r="U1114" s="168">
        <f t="shared" si="71"/>
        <v>0</v>
      </c>
    </row>
    <row r="1115" spans="1:21" ht="20.100000000000001" hidden="1" customHeight="1">
      <c r="A1115" s="168">
        <v>2150207</v>
      </c>
      <c r="B1115" s="164" t="s">
        <v>2337</v>
      </c>
      <c r="C1115" s="173">
        <v>0</v>
      </c>
      <c r="D1115" s="221">
        <v>0</v>
      </c>
      <c r="E1115" s="222">
        <v>0</v>
      </c>
      <c r="O1115" s="203">
        <f t="shared" si="72"/>
        <v>0</v>
      </c>
      <c r="R1115" s="168">
        <f t="shared" si="70"/>
        <v>0</v>
      </c>
      <c r="S1115" s="203">
        <f t="shared" si="73"/>
        <v>0</v>
      </c>
      <c r="U1115" s="168">
        <f t="shared" si="71"/>
        <v>0</v>
      </c>
    </row>
    <row r="1116" spans="1:21" ht="20.100000000000001" hidden="1" customHeight="1">
      <c r="A1116" s="168">
        <v>2150208</v>
      </c>
      <c r="B1116" s="164" t="s">
        <v>2338</v>
      </c>
      <c r="C1116" s="173">
        <v>0</v>
      </c>
      <c r="D1116" s="221">
        <v>0</v>
      </c>
      <c r="E1116" s="222">
        <v>0</v>
      </c>
      <c r="O1116" s="203">
        <f t="shared" si="72"/>
        <v>0</v>
      </c>
      <c r="R1116" s="168">
        <f t="shared" si="70"/>
        <v>0</v>
      </c>
      <c r="S1116" s="203">
        <f t="shared" si="73"/>
        <v>0</v>
      </c>
      <c r="U1116" s="168">
        <f t="shared" si="71"/>
        <v>0</v>
      </c>
    </row>
    <row r="1117" spans="1:21" ht="20.100000000000001" hidden="1" customHeight="1">
      <c r="A1117" s="168">
        <v>2150209</v>
      </c>
      <c r="B1117" s="164" t="s">
        <v>2339</v>
      </c>
      <c r="C1117" s="173">
        <v>0</v>
      </c>
      <c r="D1117" s="221">
        <v>0</v>
      </c>
      <c r="E1117" s="222">
        <v>0</v>
      </c>
      <c r="O1117" s="203">
        <f t="shared" si="72"/>
        <v>0</v>
      </c>
      <c r="R1117" s="168">
        <f t="shared" si="70"/>
        <v>0</v>
      </c>
      <c r="S1117" s="203">
        <f t="shared" si="73"/>
        <v>0</v>
      </c>
      <c r="U1117" s="168">
        <f t="shared" si="71"/>
        <v>0</v>
      </c>
    </row>
    <row r="1118" spans="1:21" ht="20.100000000000001" hidden="1" customHeight="1">
      <c r="A1118" s="168">
        <v>2150210</v>
      </c>
      <c r="B1118" s="164" t="s">
        <v>2340</v>
      </c>
      <c r="C1118" s="173">
        <v>0</v>
      </c>
      <c r="D1118" s="221">
        <v>0</v>
      </c>
      <c r="E1118" s="222">
        <v>0</v>
      </c>
      <c r="O1118" s="203">
        <f t="shared" si="72"/>
        <v>0</v>
      </c>
      <c r="R1118" s="168">
        <f t="shared" si="70"/>
        <v>0</v>
      </c>
      <c r="S1118" s="203">
        <f t="shared" si="73"/>
        <v>0</v>
      </c>
      <c r="U1118" s="168">
        <f t="shared" si="71"/>
        <v>0</v>
      </c>
    </row>
    <row r="1119" spans="1:21" ht="20.100000000000001" hidden="1" customHeight="1">
      <c r="A1119" s="168">
        <v>2150212</v>
      </c>
      <c r="B1119" s="164" t="s">
        <v>2341</v>
      </c>
      <c r="C1119" s="173">
        <v>0</v>
      </c>
      <c r="D1119" s="221">
        <v>0</v>
      </c>
      <c r="E1119" s="222">
        <v>0</v>
      </c>
      <c r="O1119" s="203">
        <f t="shared" si="72"/>
        <v>0</v>
      </c>
      <c r="R1119" s="168">
        <f t="shared" si="70"/>
        <v>0</v>
      </c>
      <c r="S1119" s="203">
        <f t="shared" si="73"/>
        <v>0</v>
      </c>
      <c r="U1119" s="168">
        <f t="shared" si="71"/>
        <v>0</v>
      </c>
    </row>
    <row r="1120" spans="1:21" ht="20.100000000000001" hidden="1" customHeight="1">
      <c r="A1120" s="168">
        <v>2150213</v>
      </c>
      <c r="B1120" s="164" t="s">
        <v>2342</v>
      </c>
      <c r="C1120" s="173">
        <v>0</v>
      </c>
      <c r="D1120" s="221">
        <v>0</v>
      </c>
      <c r="E1120" s="222">
        <v>0</v>
      </c>
      <c r="O1120" s="203">
        <f t="shared" si="72"/>
        <v>0</v>
      </c>
      <c r="R1120" s="168">
        <f t="shared" si="70"/>
        <v>0</v>
      </c>
      <c r="S1120" s="203">
        <f t="shared" si="73"/>
        <v>0</v>
      </c>
      <c r="U1120" s="168">
        <f t="shared" si="71"/>
        <v>0</v>
      </c>
    </row>
    <row r="1121" spans="1:21" ht="20.100000000000001" hidden="1" customHeight="1">
      <c r="A1121" s="168">
        <v>2150214</v>
      </c>
      <c r="B1121" s="164" t="s">
        <v>2343</v>
      </c>
      <c r="C1121" s="173">
        <v>0</v>
      </c>
      <c r="D1121" s="221">
        <v>0</v>
      </c>
      <c r="E1121" s="222">
        <v>0</v>
      </c>
      <c r="O1121" s="203">
        <f t="shared" si="72"/>
        <v>0</v>
      </c>
      <c r="R1121" s="168">
        <f t="shared" si="70"/>
        <v>0</v>
      </c>
      <c r="S1121" s="203">
        <f t="shared" si="73"/>
        <v>0</v>
      </c>
      <c r="U1121" s="168">
        <f t="shared" si="71"/>
        <v>0</v>
      </c>
    </row>
    <row r="1122" spans="1:21" ht="20.100000000000001" hidden="1" customHeight="1">
      <c r="A1122" s="168">
        <v>2150215</v>
      </c>
      <c r="B1122" s="164" t="s">
        <v>2344</v>
      </c>
      <c r="C1122" s="173">
        <v>0</v>
      </c>
      <c r="D1122" s="221">
        <v>0</v>
      </c>
      <c r="E1122" s="222">
        <v>0</v>
      </c>
      <c r="O1122" s="203">
        <f t="shared" si="72"/>
        <v>0</v>
      </c>
      <c r="R1122" s="168">
        <f t="shared" si="70"/>
        <v>0</v>
      </c>
      <c r="S1122" s="203">
        <f t="shared" si="73"/>
        <v>0</v>
      </c>
      <c r="U1122" s="168">
        <f t="shared" si="71"/>
        <v>0</v>
      </c>
    </row>
    <row r="1123" spans="1:21" ht="20.100000000000001" customHeight="1">
      <c r="A1123" s="168">
        <v>2150299</v>
      </c>
      <c r="B1123" s="164" t="s">
        <v>2345</v>
      </c>
      <c r="C1123" s="173">
        <v>1100</v>
      </c>
      <c r="D1123" s="221">
        <v>0</v>
      </c>
      <c r="E1123" s="222">
        <v>0</v>
      </c>
      <c r="M1123" s="168">
        <v>1100</v>
      </c>
      <c r="O1123" s="203">
        <f t="shared" si="72"/>
        <v>1100</v>
      </c>
      <c r="R1123" s="168">
        <f t="shared" si="70"/>
        <v>1100</v>
      </c>
      <c r="S1123" s="203">
        <f t="shared" si="73"/>
        <v>1100</v>
      </c>
      <c r="U1123" s="168">
        <f t="shared" si="71"/>
        <v>1100</v>
      </c>
    </row>
    <row r="1124" spans="1:21" ht="20.100000000000001" hidden="1" customHeight="1">
      <c r="A1124" s="168">
        <v>21503</v>
      </c>
      <c r="B1124" s="164" t="s">
        <v>2346</v>
      </c>
      <c r="C1124" s="173">
        <v>0</v>
      </c>
      <c r="D1124" s="221">
        <v>0</v>
      </c>
      <c r="E1124" s="222">
        <v>0</v>
      </c>
      <c r="O1124" s="203">
        <f t="shared" si="72"/>
        <v>0</v>
      </c>
      <c r="R1124" s="168">
        <f t="shared" si="70"/>
        <v>0</v>
      </c>
      <c r="S1124" s="203">
        <f t="shared" si="73"/>
        <v>0</v>
      </c>
      <c r="U1124" s="168">
        <f t="shared" si="71"/>
        <v>0</v>
      </c>
    </row>
    <row r="1125" spans="1:21" ht="20.100000000000001" hidden="1" customHeight="1">
      <c r="A1125" s="168">
        <v>2150301</v>
      </c>
      <c r="B1125" s="164" t="s">
        <v>1502</v>
      </c>
      <c r="C1125" s="173">
        <v>0</v>
      </c>
      <c r="D1125" s="221">
        <v>1</v>
      </c>
      <c r="E1125" s="222">
        <v>0</v>
      </c>
      <c r="O1125" s="203">
        <f t="shared" si="72"/>
        <v>0</v>
      </c>
      <c r="R1125" s="168">
        <f t="shared" si="70"/>
        <v>0</v>
      </c>
      <c r="S1125" s="203">
        <f t="shared" si="73"/>
        <v>0</v>
      </c>
      <c r="U1125" s="168">
        <f t="shared" si="71"/>
        <v>0</v>
      </c>
    </row>
    <row r="1126" spans="1:21" ht="20.100000000000001" hidden="1" customHeight="1">
      <c r="A1126" s="168">
        <v>2150302</v>
      </c>
      <c r="B1126" s="164" t="s">
        <v>1503</v>
      </c>
      <c r="C1126" s="173">
        <v>0</v>
      </c>
      <c r="D1126" s="221">
        <v>2</v>
      </c>
      <c r="E1126" s="222">
        <v>0</v>
      </c>
      <c r="O1126" s="203">
        <f t="shared" si="72"/>
        <v>0</v>
      </c>
      <c r="R1126" s="168">
        <f t="shared" si="70"/>
        <v>0</v>
      </c>
      <c r="S1126" s="203">
        <f t="shared" si="73"/>
        <v>0</v>
      </c>
      <c r="U1126" s="168">
        <f t="shared" si="71"/>
        <v>0</v>
      </c>
    </row>
    <row r="1127" spans="1:21" ht="20.100000000000001" hidden="1" customHeight="1">
      <c r="A1127" s="168">
        <v>2150303</v>
      </c>
      <c r="B1127" s="164" t="s">
        <v>1504</v>
      </c>
      <c r="C1127" s="173">
        <v>0</v>
      </c>
      <c r="D1127" s="221">
        <v>2</v>
      </c>
      <c r="E1127" s="222">
        <v>0</v>
      </c>
      <c r="O1127" s="203">
        <f t="shared" si="72"/>
        <v>0</v>
      </c>
      <c r="R1127" s="168">
        <f t="shared" si="70"/>
        <v>0</v>
      </c>
      <c r="S1127" s="203">
        <f t="shared" si="73"/>
        <v>0</v>
      </c>
      <c r="U1127" s="168">
        <f t="shared" si="71"/>
        <v>0</v>
      </c>
    </row>
    <row r="1128" spans="1:21" ht="20.100000000000001" hidden="1" customHeight="1">
      <c r="A1128" s="168">
        <v>2150399</v>
      </c>
      <c r="B1128" s="164" t="s">
        <v>2347</v>
      </c>
      <c r="C1128" s="173">
        <v>0</v>
      </c>
      <c r="D1128" s="221">
        <v>0</v>
      </c>
      <c r="E1128" s="222">
        <v>0</v>
      </c>
      <c r="O1128" s="203">
        <f t="shared" si="72"/>
        <v>0</v>
      </c>
      <c r="R1128" s="168">
        <f t="shared" si="70"/>
        <v>0</v>
      </c>
      <c r="S1128" s="203">
        <f t="shared" si="73"/>
        <v>0</v>
      </c>
      <c r="U1128" s="168">
        <f t="shared" si="71"/>
        <v>0</v>
      </c>
    </row>
    <row r="1129" spans="1:21" ht="20.100000000000001" hidden="1" customHeight="1">
      <c r="A1129" s="168">
        <v>21505</v>
      </c>
      <c r="B1129" s="164" t="s">
        <v>2348</v>
      </c>
      <c r="C1129" s="173">
        <v>0</v>
      </c>
      <c r="D1129" s="221">
        <v>0</v>
      </c>
      <c r="E1129" s="222">
        <v>0</v>
      </c>
      <c r="O1129" s="203">
        <f t="shared" si="72"/>
        <v>0</v>
      </c>
      <c r="R1129" s="168">
        <f t="shared" si="70"/>
        <v>0</v>
      </c>
      <c r="S1129" s="203">
        <f t="shared" si="73"/>
        <v>0</v>
      </c>
      <c r="U1129" s="168">
        <f t="shared" si="71"/>
        <v>0</v>
      </c>
    </row>
    <row r="1130" spans="1:21" ht="20.100000000000001" hidden="1" customHeight="1">
      <c r="A1130" s="168">
        <v>2150501</v>
      </c>
      <c r="B1130" s="164" t="s">
        <v>1502</v>
      </c>
      <c r="C1130" s="173">
        <v>0</v>
      </c>
      <c r="D1130" s="221">
        <v>1</v>
      </c>
      <c r="E1130" s="222">
        <v>0</v>
      </c>
      <c r="O1130" s="203">
        <f t="shared" si="72"/>
        <v>0</v>
      </c>
      <c r="R1130" s="168">
        <f t="shared" si="70"/>
        <v>0</v>
      </c>
      <c r="S1130" s="203">
        <f t="shared" si="73"/>
        <v>0</v>
      </c>
      <c r="U1130" s="168">
        <f t="shared" si="71"/>
        <v>0</v>
      </c>
    </row>
    <row r="1131" spans="1:21" ht="20.100000000000001" hidden="1" customHeight="1">
      <c r="A1131" s="168">
        <v>2150502</v>
      </c>
      <c r="B1131" s="164" t="s">
        <v>1503</v>
      </c>
      <c r="C1131" s="173">
        <v>0</v>
      </c>
      <c r="D1131" s="221">
        <v>2</v>
      </c>
      <c r="E1131" s="222">
        <v>0</v>
      </c>
      <c r="O1131" s="203">
        <f t="shared" si="72"/>
        <v>0</v>
      </c>
      <c r="R1131" s="168">
        <f t="shared" si="70"/>
        <v>0</v>
      </c>
      <c r="S1131" s="203">
        <f t="shared" si="73"/>
        <v>0</v>
      </c>
      <c r="U1131" s="168">
        <f t="shared" si="71"/>
        <v>0</v>
      </c>
    </row>
    <row r="1132" spans="1:21" ht="20.100000000000001" hidden="1" customHeight="1">
      <c r="A1132" s="168">
        <v>2150503</v>
      </c>
      <c r="B1132" s="164" t="s">
        <v>1504</v>
      </c>
      <c r="C1132" s="173">
        <v>0</v>
      </c>
      <c r="D1132" s="221">
        <v>2</v>
      </c>
      <c r="E1132" s="222">
        <v>0</v>
      </c>
      <c r="O1132" s="203">
        <f t="shared" si="72"/>
        <v>0</v>
      </c>
      <c r="R1132" s="168">
        <f t="shared" si="70"/>
        <v>0</v>
      </c>
      <c r="S1132" s="203">
        <f t="shared" si="73"/>
        <v>0</v>
      </c>
      <c r="U1132" s="168">
        <f t="shared" si="71"/>
        <v>0</v>
      </c>
    </row>
    <row r="1133" spans="1:21" ht="20.100000000000001" hidden="1" customHeight="1">
      <c r="A1133" s="168">
        <v>2150505</v>
      </c>
      <c r="B1133" s="164" t="s">
        <v>2349</v>
      </c>
      <c r="C1133" s="173">
        <v>0</v>
      </c>
      <c r="D1133" s="221">
        <v>0</v>
      </c>
      <c r="E1133" s="222">
        <v>0</v>
      </c>
      <c r="O1133" s="203">
        <f t="shared" si="72"/>
        <v>0</v>
      </c>
      <c r="R1133" s="168">
        <f t="shared" si="70"/>
        <v>0</v>
      </c>
      <c r="S1133" s="203">
        <f t="shared" si="73"/>
        <v>0</v>
      </c>
      <c r="U1133" s="168">
        <f t="shared" si="71"/>
        <v>0</v>
      </c>
    </row>
    <row r="1134" spans="1:21" ht="20.100000000000001" hidden="1" customHeight="1">
      <c r="A1134" s="168">
        <v>2150506</v>
      </c>
      <c r="B1134" s="164" t="s">
        <v>2350</v>
      </c>
      <c r="C1134" s="173">
        <v>0</v>
      </c>
      <c r="D1134" s="221">
        <v>0</v>
      </c>
      <c r="E1134" s="222">
        <v>0</v>
      </c>
      <c r="O1134" s="203">
        <f t="shared" si="72"/>
        <v>0</v>
      </c>
      <c r="R1134" s="168">
        <f t="shared" si="70"/>
        <v>0</v>
      </c>
      <c r="S1134" s="203">
        <f t="shared" si="73"/>
        <v>0</v>
      </c>
      <c r="U1134" s="168">
        <f t="shared" si="71"/>
        <v>0</v>
      </c>
    </row>
    <row r="1135" spans="1:21" ht="20.100000000000001" hidden="1" customHeight="1">
      <c r="A1135" s="168">
        <v>2150507</v>
      </c>
      <c r="B1135" s="164" t="s">
        <v>2351</v>
      </c>
      <c r="C1135" s="173">
        <v>0</v>
      </c>
      <c r="D1135" s="221">
        <v>0</v>
      </c>
      <c r="E1135" s="222">
        <v>0</v>
      </c>
      <c r="O1135" s="203">
        <f t="shared" si="72"/>
        <v>0</v>
      </c>
      <c r="R1135" s="168">
        <f t="shared" si="70"/>
        <v>0</v>
      </c>
      <c r="S1135" s="203">
        <f t="shared" si="73"/>
        <v>0</v>
      </c>
      <c r="U1135" s="168">
        <f t="shared" si="71"/>
        <v>0</v>
      </c>
    </row>
    <row r="1136" spans="1:21" ht="20.100000000000001" hidden="1" customHeight="1">
      <c r="A1136" s="168">
        <v>2150508</v>
      </c>
      <c r="B1136" s="164" t="s">
        <v>2352</v>
      </c>
      <c r="C1136" s="173">
        <v>0</v>
      </c>
      <c r="D1136" s="221">
        <v>0</v>
      </c>
      <c r="E1136" s="222">
        <v>0</v>
      </c>
      <c r="O1136" s="203">
        <f t="shared" si="72"/>
        <v>0</v>
      </c>
      <c r="R1136" s="168">
        <f t="shared" si="70"/>
        <v>0</v>
      </c>
      <c r="S1136" s="203">
        <f t="shared" si="73"/>
        <v>0</v>
      </c>
      <c r="U1136" s="168">
        <f t="shared" si="71"/>
        <v>0</v>
      </c>
    </row>
    <row r="1137" spans="1:21" ht="20.100000000000001" hidden="1" customHeight="1">
      <c r="A1137" s="168">
        <v>2150509</v>
      </c>
      <c r="B1137" s="164" t="s">
        <v>2353</v>
      </c>
      <c r="C1137" s="173">
        <v>0</v>
      </c>
      <c r="D1137" s="221">
        <v>0</v>
      </c>
      <c r="E1137" s="222">
        <v>0</v>
      </c>
      <c r="O1137" s="203">
        <f t="shared" si="72"/>
        <v>0</v>
      </c>
      <c r="R1137" s="168">
        <f t="shared" si="70"/>
        <v>0</v>
      </c>
      <c r="S1137" s="203">
        <f t="shared" si="73"/>
        <v>0</v>
      </c>
      <c r="U1137" s="168">
        <f t="shared" si="71"/>
        <v>0</v>
      </c>
    </row>
    <row r="1138" spans="1:21" ht="20.100000000000001" hidden="1" customHeight="1">
      <c r="A1138" s="168">
        <v>2150510</v>
      </c>
      <c r="B1138" s="164" t="s">
        <v>2354</v>
      </c>
      <c r="C1138" s="173">
        <v>0</v>
      </c>
      <c r="D1138" s="221">
        <v>0</v>
      </c>
      <c r="E1138" s="222">
        <v>0</v>
      </c>
      <c r="O1138" s="203">
        <f t="shared" si="72"/>
        <v>0</v>
      </c>
      <c r="R1138" s="168">
        <f t="shared" si="70"/>
        <v>0</v>
      </c>
      <c r="S1138" s="203">
        <f t="shared" si="73"/>
        <v>0</v>
      </c>
      <c r="U1138" s="168">
        <f t="shared" si="71"/>
        <v>0</v>
      </c>
    </row>
    <row r="1139" spans="1:21" ht="20.100000000000001" hidden="1" customHeight="1">
      <c r="A1139" s="168">
        <v>2150511</v>
      </c>
      <c r="B1139" s="164" t="s">
        <v>2355</v>
      </c>
      <c r="C1139" s="173">
        <v>0</v>
      </c>
      <c r="D1139" s="221">
        <v>0</v>
      </c>
      <c r="E1139" s="222">
        <v>0</v>
      </c>
      <c r="O1139" s="203">
        <f t="shared" si="72"/>
        <v>0</v>
      </c>
      <c r="R1139" s="168">
        <f t="shared" si="70"/>
        <v>0</v>
      </c>
      <c r="S1139" s="203">
        <f t="shared" si="73"/>
        <v>0</v>
      </c>
      <c r="U1139" s="168">
        <f t="shared" si="71"/>
        <v>0</v>
      </c>
    </row>
    <row r="1140" spans="1:21" ht="20.100000000000001" hidden="1" customHeight="1">
      <c r="A1140" s="168">
        <v>2150513</v>
      </c>
      <c r="B1140" s="164" t="s">
        <v>2291</v>
      </c>
      <c r="C1140" s="173">
        <v>0</v>
      </c>
      <c r="D1140" s="221">
        <v>0</v>
      </c>
      <c r="E1140" s="222">
        <v>0</v>
      </c>
      <c r="O1140" s="203">
        <f t="shared" si="72"/>
        <v>0</v>
      </c>
      <c r="R1140" s="168">
        <f t="shared" si="70"/>
        <v>0</v>
      </c>
      <c r="S1140" s="203">
        <f t="shared" si="73"/>
        <v>0</v>
      </c>
      <c r="U1140" s="168">
        <f t="shared" si="71"/>
        <v>0</v>
      </c>
    </row>
    <row r="1141" spans="1:21" ht="20.100000000000001" hidden="1" customHeight="1">
      <c r="A1141" s="168">
        <v>2150515</v>
      </c>
      <c r="B1141" s="164" t="s">
        <v>2356</v>
      </c>
      <c r="C1141" s="173">
        <v>0</v>
      </c>
      <c r="D1141" s="221">
        <v>0</v>
      </c>
      <c r="E1141" s="222">
        <v>0</v>
      </c>
      <c r="O1141" s="203">
        <f t="shared" si="72"/>
        <v>0</v>
      </c>
      <c r="R1141" s="168">
        <f t="shared" si="70"/>
        <v>0</v>
      </c>
      <c r="S1141" s="203">
        <f t="shared" si="73"/>
        <v>0</v>
      </c>
      <c r="U1141" s="168">
        <f t="shared" si="71"/>
        <v>0</v>
      </c>
    </row>
    <row r="1142" spans="1:21" ht="20.100000000000001" hidden="1" customHeight="1">
      <c r="A1142" s="168">
        <v>2150599</v>
      </c>
      <c r="B1142" s="164" t="s">
        <v>2357</v>
      </c>
      <c r="C1142" s="173">
        <v>0</v>
      </c>
      <c r="D1142" s="221">
        <v>0</v>
      </c>
      <c r="E1142" s="222">
        <v>0</v>
      </c>
      <c r="O1142" s="203">
        <f t="shared" si="72"/>
        <v>0</v>
      </c>
      <c r="R1142" s="168">
        <f t="shared" si="70"/>
        <v>0</v>
      </c>
      <c r="S1142" s="203">
        <f t="shared" si="73"/>
        <v>0</v>
      </c>
      <c r="U1142" s="168">
        <f t="shared" si="71"/>
        <v>0</v>
      </c>
    </row>
    <row r="1143" spans="1:21" ht="20.100000000000001" customHeight="1">
      <c r="A1143" s="168">
        <v>21507</v>
      </c>
      <c r="B1143" s="164" t="s">
        <v>2358</v>
      </c>
      <c r="C1143" s="173">
        <v>245.83</v>
      </c>
      <c r="D1143" s="221">
        <v>0</v>
      </c>
      <c r="E1143" s="222">
        <v>245.83</v>
      </c>
      <c r="F1143" s="168">
        <v>196</v>
      </c>
      <c r="O1143" s="203">
        <f t="shared" si="72"/>
        <v>-49.83</v>
      </c>
      <c r="P1143" s="168">
        <v>49.83</v>
      </c>
      <c r="R1143" s="168">
        <f t="shared" si="70"/>
        <v>245.83</v>
      </c>
      <c r="S1143" s="203">
        <f t="shared" si="73"/>
        <v>0</v>
      </c>
      <c r="U1143" s="168">
        <f t="shared" si="71"/>
        <v>245.83</v>
      </c>
    </row>
    <row r="1144" spans="1:21" ht="20.100000000000001" customHeight="1">
      <c r="A1144" s="168">
        <v>2150701</v>
      </c>
      <c r="B1144" s="164" t="s">
        <v>1502</v>
      </c>
      <c r="C1144" s="173">
        <v>225.83</v>
      </c>
      <c r="D1144" s="221">
        <v>1</v>
      </c>
      <c r="E1144" s="222">
        <v>225.83</v>
      </c>
      <c r="F1144" s="168">
        <v>196</v>
      </c>
      <c r="O1144" s="203">
        <f t="shared" si="72"/>
        <v>-29.83</v>
      </c>
      <c r="P1144" s="168">
        <v>29.83</v>
      </c>
      <c r="R1144" s="168">
        <f t="shared" si="70"/>
        <v>225.83</v>
      </c>
      <c r="S1144" s="203">
        <f t="shared" si="73"/>
        <v>0</v>
      </c>
      <c r="U1144" s="168">
        <f t="shared" si="71"/>
        <v>225.83</v>
      </c>
    </row>
    <row r="1145" spans="1:21" ht="20.100000000000001" customHeight="1">
      <c r="A1145" s="168">
        <v>2150702</v>
      </c>
      <c r="B1145" s="164" t="s">
        <v>1503</v>
      </c>
      <c r="C1145" s="173">
        <v>20</v>
      </c>
      <c r="D1145" s="221">
        <v>2</v>
      </c>
      <c r="E1145" s="222">
        <v>20</v>
      </c>
      <c r="O1145" s="203">
        <f t="shared" si="72"/>
        <v>-20</v>
      </c>
      <c r="P1145" s="168">
        <v>20</v>
      </c>
      <c r="R1145" s="168">
        <f t="shared" si="70"/>
        <v>20</v>
      </c>
      <c r="S1145" s="203">
        <f t="shared" si="73"/>
        <v>0</v>
      </c>
      <c r="U1145" s="168">
        <f t="shared" si="71"/>
        <v>20</v>
      </c>
    </row>
    <row r="1146" spans="1:21" ht="20.100000000000001" hidden="1" customHeight="1">
      <c r="A1146" s="168">
        <v>2150703</v>
      </c>
      <c r="B1146" s="164" t="s">
        <v>1504</v>
      </c>
      <c r="C1146" s="173">
        <v>0</v>
      </c>
      <c r="D1146" s="221">
        <v>2</v>
      </c>
      <c r="E1146" s="222">
        <v>0</v>
      </c>
      <c r="O1146" s="203">
        <f t="shared" si="72"/>
        <v>0</v>
      </c>
      <c r="R1146" s="168">
        <f t="shared" si="70"/>
        <v>0</v>
      </c>
      <c r="S1146" s="203">
        <f t="shared" si="73"/>
        <v>0</v>
      </c>
      <c r="U1146" s="168">
        <f t="shared" si="71"/>
        <v>0</v>
      </c>
    </row>
    <row r="1147" spans="1:21" ht="20.100000000000001" hidden="1" customHeight="1">
      <c r="A1147" s="168">
        <v>2150704</v>
      </c>
      <c r="B1147" s="164" t="s">
        <v>2359</v>
      </c>
      <c r="C1147" s="173">
        <v>0</v>
      </c>
      <c r="D1147" s="221">
        <v>0</v>
      </c>
      <c r="E1147" s="222">
        <v>0</v>
      </c>
      <c r="O1147" s="203">
        <f t="shared" si="72"/>
        <v>0</v>
      </c>
      <c r="R1147" s="168">
        <f t="shared" si="70"/>
        <v>0</v>
      </c>
      <c r="S1147" s="203">
        <f t="shared" si="73"/>
        <v>0</v>
      </c>
      <c r="U1147" s="168">
        <f t="shared" si="71"/>
        <v>0</v>
      </c>
    </row>
    <row r="1148" spans="1:21" ht="20.100000000000001" hidden="1" customHeight="1">
      <c r="A1148" s="168">
        <v>2150705</v>
      </c>
      <c r="B1148" s="164" t="s">
        <v>2360</v>
      </c>
      <c r="C1148" s="173">
        <v>0</v>
      </c>
      <c r="D1148" s="221">
        <v>0</v>
      </c>
      <c r="E1148" s="222">
        <v>0</v>
      </c>
      <c r="O1148" s="203">
        <f t="shared" si="72"/>
        <v>0</v>
      </c>
      <c r="R1148" s="168">
        <f t="shared" si="70"/>
        <v>0</v>
      </c>
      <c r="S1148" s="203">
        <f t="shared" si="73"/>
        <v>0</v>
      </c>
      <c r="U1148" s="168">
        <f t="shared" si="71"/>
        <v>0</v>
      </c>
    </row>
    <row r="1149" spans="1:21" ht="20.100000000000001" hidden="1" customHeight="1">
      <c r="A1149" s="168">
        <v>2150799</v>
      </c>
      <c r="B1149" s="164" t="s">
        <v>2361</v>
      </c>
      <c r="C1149" s="173">
        <v>0</v>
      </c>
      <c r="D1149" s="221">
        <v>0</v>
      </c>
      <c r="E1149" s="222">
        <v>0</v>
      </c>
      <c r="O1149" s="203">
        <f t="shared" si="72"/>
        <v>0</v>
      </c>
      <c r="R1149" s="168">
        <f t="shared" si="70"/>
        <v>0</v>
      </c>
      <c r="S1149" s="203">
        <f t="shared" si="73"/>
        <v>0</v>
      </c>
      <c r="U1149" s="168">
        <f t="shared" si="71"/>
        <v>0</v>
      </c>
    </row>
    <row r="1150" spans="1:21" ht="20.100000000000001" customHeight="1">
      <c r="A1150" s="168">
        <v>21508</v>
      </c>
      <c r="B1150" s="164" t="s">
        <v>2362</v>
      </c>
      <c r="C1150" s="173">
        <v>2214.9499999999998</v>
      </c>
      <c r="D1150" s="221">
        <v>0</v>
      </c>
      <c r="E1150" s="222">
        <v>2118.9499999999998</v>
      </c>
      <c r="F1150" s="168">
        <v>599</v>
      </c>
      <c r="K1150" s="168">
        <v>1092</v>
      </c>
      <c r="O1150" s="203">
        <f t="shared" si="72"/>
        <v>-427.95</v>
      </c>
      <c r="Q1150" s="168">
        <v>1123.95</v>
      </c>
      <c r="R1150" s="168">
        <f t="shared" si="70"/>
        <v>2814.95</v>
      </c>
      <c r="S1150" s="203">
        <f t="shared" si="73"/>
        <v>696</v>
      </c>
      <c r="T1150" s="168">
        <v>-600</v>
      </c>
      <c r="U1150" s="168">
        <f t="shared" si="71"/>
        <v>2214.9499999999998</v>
      </c>
    </row>
    <row r="1151" spans="1:21" ht="20.100000000000001" hidden="1" customHeight="1">
      <c r="A1151" s="168">
        <v>2150801</v>
      </c>
      <c r="B1151" s="164" t="s">
        <v>1502</v>
      </c>
      <c r="C1151" s="173">
        <v>0</v>
      </c>
      <c r="D1151" s="221">
        <v>1</v>
      </c>
      <c r="E1151" s="222">
        <v>0</v>
      </c>
      <c r="O1151" s="203">
        <f t="shared" si="72"/>
        <v>0</v>
      </c>
      <c r="R1151" s="168">
        <f t="shared" si="70"/>
        <v>0</v>
      </c>
      <c r="S1151" s="203">
        <f t="shared" si="73"/>
        <v>0</v>
      </c>
      <c r="U1151" s="168">
        <f t="shared" si="71"/>
        <v>0</v>
      </c>
    </row>
    <row r="1152" spans="1:21" ht="20.100000000000001" hidden="1" customHeight="1">
      <c r="A1152" s="168">
        <v>2150802</v>
      </c>
      <c r="B1152" s="164" t="s">
        <v>1503</v>
      </c>
      <c r="C1152" s="173">
        <v>0</v>
      </c>
      <c r="D1152" s="221">
        <v>2</v>
      </c>
      <c r="E1152" s="222">
        <v>0</v>
      </c>
      <c r="O1152" s="203">
        <f t="shared" si="72"/>
        <v>0</v>
      </c>
      <c r="R1152" s="168">
        <f t="shared" si="70"/>
        <v>0</v>
      </c>
      <c r="S1152" s="203">
        <f t="shared" si="73"/>
        <v>0</v>
      </c>
      <c r="U1152" s="168">
        <f t="shared" si="71"/>
        <v>0</v>
      </c>
    </row>
    <row r="1153" spans="1:21" ht="20.100000000000001" hidden="1" customHeight="1">
      <c r="A1153" s="168">
        <v>2150803</v>
      </c>
      <c r="B1153" s="164" t="s">
        <v>1504</v>
      </c>
      <c r="C1153" s="173">
        <v>0</v>
      </c>
      <c r="D1153" s="221">
        <v>2</v>
      </c>
      <c r="E1153" s="222">
        <v>0</v>
      </c>
      <c r="O1153" s="203">
        <f t="shared" si="72"/>
        <v>0</v>
      </c>
      <c r="R1153" s="168">
        <f t="shared" si="70"/>
        <v>0</v>
      </c>
      <c r="S1153" s="203">
        <f t="shared" si="73"/>
        <v>0</v>
      </c>
      <c r="U1153" s="168">
        <f t="shared" si="71"/>
        <v>0</v>
      </c>
    </row>
    <row r="1154" spans="1:21" ht="20.100000000000001" hidden="1" customHeight="1">
      <c r="A1154" s="168">
        <v>2150804</v>
      </c>
      <c r="B1154" s="164" t="s">
        <v>2363</v>
      </c>
      <c r="C1154" s="173">
        <v>0</v>
      </c>
      <c r="D1154" s="221">
        <v>0</v>
      </c>
      <c r="E1154" s="222">
        <v>0</v>
      </c>
      <c r="O1154" s="203">
        <f t="shared" si="72"/>
        <v>0</v>
      </c>
      <c r="R1154" s="168">
        <f t="shared" si="70"/>
        <v>0</v>
      </c>
      <c r="S1154" s="203">
        <f t="shared" si="73"/>
        <v>0</v>
      </c>
      <c r="U1154" s="168">
        <f t="shared" si="71"/>
        <v>0</v>
      </c>
    </row>
    <row r="1155" spans="1:21" ht="20.100000000000001" customHeight="1">
      <c r="A1155" s="168">
        <v>2150805</v>
      </c>
      <c r="B1155" s="164" t="s">
        <v>2364</v>
      </c>
      <c r="C1155" s="173">
        <v>96</v>
      </c>
      <c r="D1155" s="221">
        <v>0</v>
      </c>
      <c r="E1155" s="222">
        <v>0</v>
      </c>
      <c r="K1155" s="168">
        <v>696</v>
      </c>
      <c r="O1155" s="203">
        <f t="shared" si="72"/>
        <v>696</v>
      </c>
      <c r="R1155" s="168">
        <f t="shared" si="70"/>
        <v>696</v>
      </c>
      <c r="S1155" s="203">
        <f t="shared" si="73"/>
        <v>696</v>
      </c>
      <c r="T1155" s="168">
        <v>-600</v>
      </c>
      <c r="U1155" s="168">
        <f t="shared" si="71"/>
        <v>96</v>
      </c>
    </row>
    <row r="1156" spans="1:21" ht="20.100000000000001" customHeight="1">
      <c r="A1156" s="168">
        <v>2150899</v>
      </c>
      <c r="B1156" s="164" t="s">
        <v>2365</v>
      </c>
      <c r="C1156" s="173">
        <v>2118.9499999999998</v>
      </c>
      <c r="D1156" s="221">
        <v>0</v>
      </c>
      <c r="E1156" s="222">
        <v>2118.9499999999998</v>
      </c>
      <c r="F1156" s="168">
        <v>599</v>
      </c>
      <c r="K1156" s="168">
        <v>396</v>
      </c>
      <c r="O1156" s="203">
        <f t="shared" si="72"/>
        <v>-1123.95</v>
      </c>
      <c r="Q1156" s="168">
        <v>1123.95</v>
      </c>
      <c r="R1156" s="168">
        <f t="shared" si="70"/>
        <v>2118.9499999999998</v>
      </c>
      <c r="S1156" s="203">
        <f t="shared" si="73"/>
        <v>0</v>
      </c>
      <c r="U1156" s="168">
        <f t="shared" si="71"/>
        <v>2118.9499999999998</v>
      </c>
    </row>
    <row r="1157" spans="1:21" ht="20.100000000000001" hidden="1" customHeight="1">
      <c r="A1157" s="168">
        <v>21562</v>
      </c>
      <c r="B1157" s="164" t="s">
        <v>2366</v>
      </c>
      <c r="C1157" s="173">
        <v>0</v>
      </c>
      <c r="D1157" s="221">
        <v>0</v>
      </c>
      <c r="E1157" s="222">
        <v>0</v>
      </c>
      <c r="O1157" s="203">
        <f t="shared" si="72"/>
        <v>0</v>
      </c>
      <c r="R1157" s="168">
        <f t="shared" si="70"/>
        <v>0</v>
      </c>
      <c r="S1157" s="203">
        <f t="shared" si="73"/>
        <v>0</v>
      </c>
      <c r="U1157" s="168">
        <f t="shared" si="71"/>
        <v>0</v>
      </c>
    </row>
    <row r="1158" spans="1:21" ht="20.100000000000001" hidden="1" customHeight="1">
      <c r="A1158" s="168">
        <v>21599</v>
      </c>
      <c r="B1158" s="164" t="s">
        <v>2367</v>
      </c>
      <c r="C1158" s="173">
        <v>0</v>
      </c>
      <c r="D1158" s="221">
        <v>0</v>
      </c>
      <c r="E1158" s="222">
        <v>0</v>
      </c>
      <c r="O1158" s="203">
        <f t="shared" si="72"/>
        <v>0</v>
      </c>
      <c r="R1158" s="168">
        <f t="shared" ref="R1158:R1221" si="74">F1158+G1158+H1158+I1158+J1158+K1158+L1158+M1158+N1158+P1158+Q1158</f>
        <v>0</v>
      </c>
      <c r="S1158" s="203">
        <f t="shared" si="73"/>
        <v>0</v>
      </c>
      <c r="U1158" s="168">
        <f t="shared" ref="U1158:U1221" si="75">R1158+T1158</f>
        <v>0</v>
      </c>
    </row>
    <row r="1159" spans="1:21" ht="20.100000000000001" hidden="1" customHeight="1">
      <c r="A1159" s="168">
        <v>2159901</v>
      </c>
      <c r="B1159" s="164" t="s">
        <v>2368</v>
      </c>
      <c r="C1159" s="173">
        <v>0</v>
      </c>
      <c r="D1159" s="221">
        <v>0</v>
      </c>
      <c r="E1159" s="222">
        <v>0</v>
      </c>
      <c r="O1159" s="203">
        <f t="shared" ref="O1159:O1222" si="76">F1159+G1159+H1159+I1159+J1159+K1159+L1159+M1159+N1159-E1159</f>
        <v>0</v>
      </c>
      <c r="R1159" s="168">
        <f t="shared" si="74"/>
        <v>0</v>
      </c>
      <c r="S1159" s="203">
        <f t="shared" ref="S1159:S1222" si="77">R1159-E1159</f>
        <v>0</v>
      </c>
      <c r="U1159" s="168">
        <f t="shared" si="75"/>
        <v>0</v>
      </c>
    </row>
    <row r="1160" spans="1:21" ht="20.100000000000001" hidden="1" customHeight="1">
      <c r="A1160" s="168">
        <v>2159904</v>
      </c>
      <c r="B1160" s="164" t="s">
        <v>2369</v>
      </c>
      <c r="C1160" s="173">
        <v>0</v>
      </c>
      <c r="D1160" s="221">
        <v>0</v>
      </c>
      <c r="E1160" s="222">
        <v>0</v>
      </c>
      <c r="O1160" s="203">
        <f t="shared" si="76"/>
        <v>0</v>
      </c>
      <c r="R1160" s="168">
        <f t="shared" si="74"/>
        <v>0</v>
      </c>
      <c r="S1160" s="203">
        <f t="shared" si="77"/>
        <v>0</v>
      </c>
      <c r="U1160" s="168">
        <f t="shared" si="75"/>
        <v>0</v>
      </c>
    </row>
    <row r="1161" spans="1:21" ht="20.100000000000001" hidden="1" customHeight="1">
      <c r="A1161" s="168">
        <v>2159905</v>
      </c>
      <c r="B1161" s="164" t="s">
        <v>2370</v>
      </c>
      <c r="C1161" s="173">
        <v>0</v>
      </c>
      <c r="D1161" s="221">
        <v>0</v>
      </c>
      <c r="E1161" s="222">
        <v>0</v>
      </c>
      <c r="O1161" s="203">
        <f t="shared" si="76"/>
        <v>0</v>
      </c>
      <c r="R1161" s="168">
        <f t="shared" si="74"/>
        <v>0</v>
      </c>
      <c r="S1161" s="203">
        <f t="shared" si="77"/>
        <v>0</v>
      </c>
      <c r="U1161" s="168">
        <f t="shared" si="75"/>
        <v>0</v>
      </c>
    </row>
    <row r="1162" spans="1:21" ht="20.100000000000001" hidden="1" customHeight="1">
      <c r="A1162" s="168">
        <v>2159906</v>
      </c>
      <c r="B1162" s="164" t="s">
        <v>2371</v>
      </c>
      <c r="C1162" s="173">
        <v>0</v>
      </c>
      <c r="D1162" s="221">
        <v>0</v>
      </c>
      <c r="E1162" s="222">
        <v>0</v>
      </c>
      <c r="O1162" s="203">
        <f t="shared" si="76"/>
        <v>0</v>
      </c>
      <c r="R1162" s="168">
        <f t="shared" si="74"/>
        <v>0</v>
      </c>
      <c r="S1162" s="203">
        <f t="shared" si="77"/>
        <v>0</v>
      </c>
      <c r="U1162" s="168">
        <f t="shared" si="75"/>
        <v>0</v>
      </c>
    </row>
    <row r="1163" spans="1:21" ht="20.100000000000001" hidden="1" customHeight="1">
      <c r="A1163" s="168">
        <v>2159999</v>
      </c>
      <c r="B1163" s="164" t="s">
        <v>915</v>
      </c>
      <c r="C1163" s="173">
        <v>0</v>
      </c>
      <c r="D1163" s="221">
        <v>0</v>
      </c>
      <c r="E1163" s="222">
        <v>0</v>
      </c>
      <c r="O1163" s="203">
        <f t="shared" si="76"/>
        <v>0</v>
      </c>
      <c r="R1163" s="168">
        <f t="shared" si="74"/>
        <v>0</v>
      </c>
      <c r="S1163" s="203">
        <f t="shared" si="77"/>
        <v>0</v>
      </c>
      <c r="U1163" s="168">
        <f t="shared" si="75"/>
        <v>0</v>
      </c>
    </row>
    <row r="1164" spans="1:21" ht="20.100000000000001" customHeight="1">
      <c r="A1164" s="168">
        <v>216</v>
      </c>
      <c r="B1164" s="164" t="s">
        <v>2372</v>
      </c>
      <c r="C1164" s="173">
        <v>1352.15</v>
      </c>
      <c r="D1164" s="221">
        <v>0</v>
      </c>
      <c r="E1164" s="222">
        <v>680.68</v>
      </c>
      <c r="F1164" s="168">
        <v>263</v>
      </c>
      <c r="J1164" s="168">
        <v>115</v>
      </c>
      <c r="K1164" s="168">
        <v>363.82</v>
      </c>
      <c r="M1164" s="168">
        <v>550</v>
      </c>
      <c r="O1164" s="203">
        <f t="shared" si="76"/>
        <v>611.14</v>
      </c>
      <c r="P1164" s="168">
        <v>60.33</v>
      </c>
      <c r="R1164" s="168">
        <f t="shared" si="74"/>
        <v>1352.15</v>
      </c>
      <c r="S1164" s="203">
        <f t="shared" si="77"/>
        <v>671.47</v>
      </c>
      <c r="U1164" s="168">
        <f t="shared" si="75"/>
        <v>1352.15</v>
      </c>
    </row>
    <row r="1165" spans="1:21" ht="20.100000000000001" customHeight="1">
      <c r="A1165" s="168">
        <v>21602</v>
      </c>
      <c r="B1165" s="164" t="s">
        <v>2373</v>
      </c>
      <c r="C1165" s="173">
        <v>1142.3499999999999</v>
      </c>
      <c r="D1165" s="221">
        <v>0</v>
      </c>
      <c r="E1165" s="222">
        <v>631.67999999999995</v>
      </c>
      <c r="F1165" s="168">
        <v>263</v>
      </c>
      <c r="K1165" s="168">
        <v>319.02</v>
      </c>
      <c r="M1165" s="168">
        <v>500</v>
      </c>
      <c r="O1165" s="203">
        <f t="shared" si="76"/>
        <v>450.34</v>
      </c>
      <c r="P1165" s="168">
        <v>60.33</v>
      </c>
      <c r="R1165" s="168">
        <f t="shared" si="74"/>
        <v>1142.3499999999999</v>
      </c>
      <c r="S1165" s="203">
        <f t="shared" si="77"/>
        <v>510.67</v>
      </c>
      <c r="U1165" s="168">
        <f t="shared" si="75"/>
        <v>1142.3499999999999</v>
      </c>
    </row>
    <row r="1166" spans="1:21" ht="20.100000000000001" customHeight="1">
      <c r="A1166" s="168">
        <v>2160201</v>
      </c>
      <c r="B1166" s="164" t="s">
        <v>1502</v>
      </c>
      <c r="C1166" s="173">
        <v>323.33</v>
      </c>
      <c r="D1166" s="221">
        <v>1</v>
      </c>
      <c r="E1166" s="222">
        <v>323.33</v>
      </c>
      <c r="F1166" s="168">
        <v>263</v>
      </c>
      <c r="O1166" s="203">
        <f t="shared" si="76"/>
        <v>-60.33</v>
      </c>
      <c r="P1166" s="168">
        <v>60.33</v>
      </c>
      <c r="R1166" s="168">
        <f t="shared" si="74"/>
        <v>323.33</v>
      </c>
      <c r="S1166" s="203">
        <f t="shared" si="77"/>
        <v>0</v>
      </c>
      <c r="U1166" s="168">
        <f t="shared" si="75"/>
        <v>323.33</v>
      </c>
    </row>
    <row r="1167" spans="1:21" ht="20.100000000000001" hidden="1" customHeight="1">
      <c r="A1167" s="168">
        <v>2160202</v>
      </c>
      <c r="B1167" s="164" t="s">
        <v>1503</v>
      </c>
      <c r="C1167" s="173">
        <v>0</v>
      </c>
      <c r="D1167" s="221">
        <v>2</v>
      </c>
      <c r="E1167" s="222">
        <v>0</v>
      </c>
      <c r="O1167" s="203">
        <f t="shared" si="76"/>
        <v>0</v>
      </c>
      <c r="R1167" s="168">
        <f t="shared" si="74"/>
        <v>0</v>
      </c>
      <c r="S1167" s="203">
        <f t="shared" si="77"/>
        <v>0</v>
      </c>
      <c r="U1167" s="168">
        <f t="shared" si="75"/>
        <v>0</v>
      </c>
    </row>
    <row r="1168" spans="1:21" ht="20.100000000000001" hidden="1" customHeight="1">
      <c r="A1168" s="168">
        <v>2160203</v>
      </c>
      <c r="B1168" s="164" t="s">
        <v>1504</v>
      </c>
      <c r="C1168" s="173">
        <v>0</v>
      </c>
      <c r="D1168" s="221">
        <v>2</v>
      </c>
      <c r="E1168" s="222">
        <v>0</v>
      </c>
      <c r="O1168" s="203">
        <f t="shared" si="76"/>
        <v>0</v>
      </c>
      <c r="R1168" s="168">
        <f t="shared" si="74"/>
        <v>0</v>
      </c>
      <c r="S1168" s="203">
        <f t="shared" si="77"/>
        <v>0</v>
      </c>
      <c r="U1168" s="168">
        <f t="shared" si="75"/>
        <v>0</v>
      </c>
    </row>
    <row r="1169" spans="1:21" ht="20.100000000000001" hidden="1" customHeight="1">
      <c r="A1169" s="168">
        <v>2160216</v>
      </c>
      <c r="B1169" s="164" t="s">
        <v>2374</v>
      </c>
      <c r="C1169" s="173">
        <v>0</v>
      </c>
      <c r="D1169" s="221">
        <v>0</v>
      </c>
      <c r="E1169" s="222">
        <v>0</v>
      </c>
      <c r="O1169" s="203">
        <f t="shared" si="76"/>
        <v>0</v>
      </c>
      <c r="R1169" s="168">
        <f t="shared" si="74"/>
        <v>0</v>
      </c>
      <c r="S1169" s="203">
        <f t="shared" si="77"/>
        <v>0</v>
      </c>
      <c r="U1169" s="168">
        <f t="shared" si="75"/>
        <v>0</v>
      </c>
    </row>
    <row r="1170" spans="1:21" ht="20.100000000000001" hidden="1" customHeight="1">
      <c r="A1170" s="168">
        <v>2160217</v>
      </c>
      <c r="B1170" s="164" t="s">
        <v>2375</v>
      </c>
      <c r="C1170" s="173">
        <v>0</v>
      </c>
      <c r="D1170" s="221">
        <v>0</v>
      </c>
      <c r="E1170" s="222">
        <v>0</v>
      </c>
      <c r="O1170" s="203">
        <f t="shared" si="76"/>
        <v>0</v>
      </c>
      <c r="R1170" s="168">
        <f t="shared" si="74"/>
        <v>0</v>
      </c>
      <c r="S1170" s="203">
        <f t="shared" si="77"/>
        <v>0</v>
      </c>
      <c r="U1170" s="168">
        <f t="shared" si="75"/>
        <v>0</v>
      </c>
    </row>
    <row r="1171" spans="1:21" ht="20.100000000000001" hidden="1" customHeight="1">
      <c r="A1171" s="168">
        <v>2160218</v>
      </c>
      <c r="B1171" s="164" t="s">
        <v>2376</v>
      </c>
      <c r="C1171" s="173">
        <v>0</v>
      </c>
      <c r="D1171" s="221">
        <v>0</v>
      </c>
      <c r="E1171" s="222">
        <v>0</v>
      </c>
      <c r="O1171" s="203">
        <f t="shared" si="76"/>
        <v>0</v>
      </c>
      <c r="R1171" s="168">
        <f t="shared" si="74"/>
        <v>0</v>
      </c>
      <c r="S1171" s="203">
        <f t="shared" si="77"/>
        <v>0</v>
      </c>
      <c r="U1171" s="168">
        <f t="shared" si="75"/>
        <v>0</v>
      </c>
    </row>
    <row r="1172" spans="1:21" ht="20.100000000000001" hidden="1" customHeight="1">
      <c r="A1172" s="168">
        <v>2160219</v>
      </c>
      <c r="B1172" s="164" t="s">
        <v>2377</v>
      </c>
      <c r="C1172" s="173">
        <v>0</v>
      </c>
      <c r="D1172" s="221">
        <v>0</v>
      </c>
      <c r="E1172" s="222">
        <v>0</v>
      </c>
      <c r="O1172" s="203">
        <f t="shared" si="76"/>
        <v>0</v>
      </c>
      <c r="R1172" s="168">
        <f t="shared" si="74"/>
        <v>0</v>
      </c>
      <c r="S1172" s="203">
        <f t="shared" si="77"/>
        <v>0</v>
      </c>
      <c r="U1172" s="168">
        <f t="shared" si="75"/>
        <v>0</v>
      </c>
    </row>
    <row r="1173" spans="1:21" ht="20.100000000000001" hidden="1" customHeight="1">
      <c r="A1173" s="168">
        <v>2160250</v>
      </c>
      <c r="B1173" s="164" t="s">
        <v>1511</v>
      </c>
      <c r="C1173" s="173">
        <v>0</v>
      </c>
      <c r="D1173" s="221">
        <v>1</v>
      </c>
      <c r="E1173" s="222">
        <v>0</v>
      </c>
      <c r="O1173" s="203">
        <f t="shared" si="76"/>
        <v>0</v>
      </c>
      <c r="R1173" s="168">
        <f t="shared" si="74"/>
        <v>0</v>
      </c>
      <c r="S1173" s="203">
        <f t="shared" si="77"/>
        <v>0</v>
      </c>
      <c r="U1173" s="168">
        <f t="shared" si="75"/>
        <v>0</v>
      </c>
    </row>
    <row r="1174" spans="1:21" ht="20.100000000000001" customHeight="1">
      <c r="A1174" s="168">
        <v>2160299</v>
      </c>
      <c r="B1174" s="164" t="s">
        <v>2378</v>
      </c>
      <c r="C1174" s="173">
        <v>819.02</v>
      </c>
      <c r="D1174" s="221">
        <v>0</v>
      </c>
      <c r="E1174" s="222">
        <v>308.35000000000002</v>
      </c>
      <c r="K1174" s="168">
        <v>319.02</v>
      </c>
      <c r="M1174" s="168">
        <v>500</v>
      </c>
      <c r="O1174" s="203">
        <f t="shared" si="76"/>
        <v>510.67</v>
      </c>
      <c r="R1174" s="168">
        <f t="shared" si="74"/>
        <v>819.02</v>
      </c>
      <c r="S1174" s="203">
        <f t="shared" si="77"/>
        <v>510.67</v>
      </c>
      <c r="U1174" s="168">
        <f t="shared" si="75"/>
        <v>819.02</v>
      </c>
    </row>
    <row r="1175" spans="1:21" ht="20.100000000000001" customHeight="1">
      <c r="A1175" s="168">
        <v>21606</v>
      </c>
      <c r="B1175" s="164" t="s">
        <v>2379</v>
      </c>
      <c r="C1175" s="173">
        <v>209.8</v>
      </c>
      <c r="D1175" s="221">
        <v>0</v>
      </c>
      <c r="E1175" s="222">
        <v>49</v>
      </c>
      <c r="J1175" s="168">
        <v>115</v>
      </c>
      <c r="K1175" s="168">
        <v>44.8</v>
      </c>
      <c r="M1175" s="168">
        <v>50</v>
      </c>
      <c r="O1175" s="203">
        <f t="shared" si="76"/>
        <v>160.80000000000001</v>
      </c>
      <c r="R1175" s="168">
        <f t="shared" si="74"/>
        <v>209.8</v>
      </c>
      <c r="S1175" s="203">
        <f t="shared" si="77"/>
        <v>160.80000000000001</v>
      </c>
      <c r="U1175" s="168">
        <f t="shared" si="75"/>
        <v>209.8</v>
      </c>
    </row>
    <row r="1176" spans="1:21" ht="20.100000000000001" hidden="1" customHeight="1">
      <c r="A1176" s="168">
        <v>2160601</v>
      </c>
      <c r="B1176" s="164" t="s">
        <v>1502</v>
      </c>
      <c r="C1176" s="173">
        <v>0</v>
      </c>
      <c r="D1176" s="221">
        <v>1</v>
      </c>
      <c r="E1176" s="222">
        <v>0</v>
      </c>
      <c r="O1176" s="203">
        <f t="shared" si="76"/>
        <v>0</v>
      </c>
      <c r="R1176" s="168">
        <f t="shared" si="74"/>
        <v>0</v>
      </c>
      <c r="S1176" s="203">
        <f t="shared" si="77"/>
        <v>0</v>
      </c>
      <c r="U1176" s="168">
        <f t="shared" si="75"/>
        <v>0</v>
      </c>
    </row>
    <row r="1177" spans="1:21" ht="20.100000000000001" hidden="1" customHeight="1">
      <c r="A1177" s="168">
        <v>2160602</v>
      </c>
      <c r="B1177" s="164" t="s">
        <v>1503</v>
      </c>
      <c r="C1177" s="173">
        <v>0</v>
      </c>
      <c r="D1177" s="221">
        <v>2</v>
      </c>
      <c r="E1177" s="222">
        <v>0</v>
      </c>
      <c r="O1177" s="203">
        <f t="shared" si="76"/>
        <v>0</v>
      </c>
      <c r="R1177" s="168">
        <f t="shared" si="74"/>
        <v>0</v>
      </c>
      <c r="S1177" s="203">
        <f t="shared" si="77"/>
        <v>0</v>
      </c>
      <c r="U1177" s="168">
        <f t="shared" si="75"/>
        <v>0</v>
      </c>
    </row>
    <row r="1178" spans="1:21" ht="20.100000000000001" hidden="1" customHeight="1">
      <c r="A1178" s="168">
        <v>2160603</v>
      </c>
      <c r="B1178" s="164" t="s">
        <v>1504</v>
      </c>
      <c r="C1178" s="173">
        <v>0</v>
      </c>
      <c r="D1178" s="221">
        <v>2</v>
      </c>
      <c r="E1178" s="222">
        <v>0</v>
      </c>
      <c r="O1178" s="203">
        <f t="shared" si="76"/>
        <v>0</v>
      </c>
      <c r="R1178" s="168">
        <f t="shared" si="74"/>
        <v>0</v>
      </c>
      <c r="S1178" s="203">
        <f t="shared" si="77"/>
        <v>0</v>
      </c>
      <c r="U1178" s="168">
        <f t="shared" si="75"/>
        <v>0</v>
      </c>
    </row>
    <row r="1179" spans="1:21" ht="20.100000000000001" hidden="1" customHeight="1">
      <c r="A1179" s="168">
        <v>2160607</v>
      </c>
      <c r="B1179" s="164" t="s">
        <v>2380</v>
      </c>
      <c r="C1179" s="173">
        <v>0</v>
      </c>
      <c r="D1179" s="221">
        <v>0</v>
      </c>
      <c r="E1179" s="222">
        <v>0</v>
      </c>
      <c r="O1179" s="203">
        <f t="shared" si="76"/>
        <v>0</v>
      </c>
      <c r="R1179" s="168">
        <f t="shared" si="74"/>
        <v>0</v>
      </c>
      <c r="S1179" s="203">
        <f t="shared" si="77"/>
        <v>0</v>
      </c>
      <c r="U1179" s="168">
        <f t="shared" si="75"/>
        <v>0</v>
      </c>
    </row>
    <row r="1180" spans="1:21" ht="20.100000000000001" customHeight="1">
      <c r="A1180" s="168">
        <v>2160699</v>
      </c>
      <c r="B1180" s="164" t="s">
        <v>2381</v>
      </c>
      <c r="C1180" s="173">
        <v>209.8</v>
      </c>
      <c r="D1180" s="221">
        <v>0</v>
      </c>
      <c r="E1180" s="222">
        <v>49</v>
      </c>
      <c r="J1180" s="168">
        <v>115</v>
      </c>
      <c r="K1180" s="168">
        <v>44.8</v>
      </c>
      <c r="M1180" s="168">
        <v>50</v>
      </c>
      <c r="O1180" s="203">
        <f t="shared" si="76"/>
        <v>160.80000000000001</v>
      </c>
      <c r="R1180" s="168">
        <f t="shared" si="74"/>
        <v>209.8</v>
      </c>
      <c r="S1180" s="203">
        <f t="shared" si="77"/>
        <v>160.80000000000001</v>
      </c>
      <c r="U1180" s="168">
        <f t="shared" si="75"/>
        <v>209.8</v>
      </c>
    </row>
    <row r="1181" spans="1:21" ht="20.100000000000001" hidden="1" customHeight="1">
      <c r="A1181" s="168">
        <v>21699</v>
      </c>
      <c r="B1181" s="164" t="s">
        <v>2382</v>
      </c>
      <c r="C1181" s="173">
        <v>0</v>
      </c>
      <c r="D1181" s="221">
        <v>0</v>
      </c>
      <c r="E1181" s="222">
        <v>0</v>
      </c>
      <c r="O1181" s="203">
        <f t="shared" si="76"/>
        <v>0</v>
      </c>
      <c r="R1181" s="168">
        <f t="shared" si="74"/>
        <v>0</v>
      </c>
      <c r="S1181" s="203">
        <f t="shared" si="77"/>
        <v>0</v>
      </c>
      <c r="U1181" s="168">
        <f t="shared" si="75"/>
        <v>0</v>
      </c>
    </row>
    <row r="1182" spans="1:21" ht="20.100000000000001" hidden="1" customHeight="1">
      <c r="A1182" s="168">
        <v>2169901</v>
      </c>
      <c r="B1182" s="164" t="s">
        <v>2383</v>
      </c>
      <c r="C1182" s="173">
        <v>0</v>
      </c>
      <c r="D1182" s="221">
        <v>0</v>
      </c>
      <c r="E1182" s="222">
        <v>0</v>
      </c>
      <c r="O1182" s="203">
        <f t="shared" si="76"/>
        <v>0</v>
      </c>
      <c r="R1182" s="168">
        <f t="shared" si="74"/>
        <v>0</v>
      </c>
      <c r="S1182" s="203">
        <f t="shared" si="77"/>
        <v>0</v>
      </c>
      <c r="U1182" s="168">
        <f t="shared" si="75"/>
        <v>0</v>
      </c>
    </row>
    <row r="1183" spans="1:21" ht="20.100000000000001" hidden="1" customHeight="1">
      <c r="A1183" s="168">
        <v>2169999</v>
      </c>
      <c r="B1183" s="164" t="s">
        <v>930</v>
      </c>
      <c r="C1183" s="173">
        <v>0</v>
      </c>
      <c r="D1183" s="221">
        <v>0</v>
      </c>
      <c r="E1183" s="222">
        <v>0</v>
      </c>
      <c r="O1183" s="203">
        <f t="shared" si="76"/>
        <v>0</v>
      </c>
      <c r="R1183" s="168">
        <f t="shared" si="74"/>
        <v>0</v>
      </c>
      <c r="S1183" s="203">
        <f t="shared" si="77"/>
        <v>0</v>
      </c>
      <c r="U1183" s="168">
        <f t="shared" si="75"/>
        <v>0</v>
      </c>
    </row>
    <row r="1184" spans="1:21" ht="20.100000000000001" hidden="1" customHeight="1">
      <c r="A1184" s="168">
        <v>217</v>
      </c>
      <c r="B1184" s="164" t="s">
        <v>2384</v>
      </c>
      <c r="C1184" s="173">
        <v>0</v>
      </c>
      <c r="D1184" s="221">
        <v>0</v>
      </c>
      <c r="E1184" s="222">
        <v>0</v>
      </c>
      <c r="J1184" s="168">
        <f>33-33</f>
        <v>0</v>
      </c>
      <c r="O1184" s="203">
        <f t="shared" si="76"/>
        <v>0</v>
      </c>
      <c r="R1184" s="168">
        <f t="shared" si="74"/>
        <v>0</v>
      </c>
      <c r="S1184" s="203">
        <f t="shared" si="77"/>
        <v>0</v>
      </c>
      <c r="U1184" s="168">
        <f t="shared" si="75"/>
        <v>0</v>
      </c>
    </row>
    <row r="1185" spans="1:21" ht="20.100000000000001" hidden="1" customHeight="1">
      <c r="A1185" s="168">
        <v>21701</v>
      </c>
      <c r="B1185" s="164" t="s">
        <v>2385</v>
      </c>
      <c r="C1185" s="173">
        <v>0</v>
      </c>
      <c r="D1185" s="221">
        <v>0</v>
      </c>
      <c r="E1185" s="222">
        <v>0</v>
      </c>
      <c r="O1185" s="203">
        <f t="shared" si="76"/>
        <v>0</v>
      </c>
      <c r="R1185" s="168">
        <f t="shared" si="74"/>
        <v>0</v>
      </c>
      <c r="S1185" s="203">
        <f t="shared" si="77"/>
        <v>0</v>
      </c>
      <c r="U1185" s="168">
        <f t="shared" si="75"/>
        <v>0</v>
      </c>
    </row>
    <row r="1186" spans="1:21" ht="20.100000000000001" hidden="1" customHeight="1">
      <c r="A1186" s="168">
        <v>2170101</v>
      </c>
      <c r="B1186" s="164" t="s">
        <v>1502</v>
      </c>
      <c r="C1186" s="173">
        <v>0</v>
      </c>
      <c r="D1186" s="221">
        <v>1</v>
      </c>
      <c r="E1186" s="222">
        <v>0</v>
      </c>
      <c r="O1186" s="203">
        <f t="shared" si="76"/>
        <v>0</v>
      </c>
      <c r="R1186" s="168">
        <f t="shared" si="74"/>
        <v>0</v>
      </c>
      <c r="S1186" s="203">
        <f t="shared" si="77"/>
        <v>0</v>
      </c>
      <c r="U1186" s="168">
        <f t="shared" si="75"/>
        <v>0</v>
      </c>
    </row>
    <row r="1187" spans="1:21" ht="20.100000000000001" hidden="1" customHeight="1">
      <c r="A1187" s="168">
        <v>2170102</v>
      </c>
      <c r="B1187" s="164" t="s">
        <v>1503</v>
      </c>
      <c r="C1187" s="173">
        <v>0</v>
      </c>
      <c r="D1187" s="221">
        <v>2</v>
      </c>
      <c r="E1187" s="222">
        <v>0</v>
      </c>
      <c r="O1187" s="203">
        <f t="shared" si="76"/>
        <v>0</v>
      </c>
      <c r="R1187" s="168">
        <f t="shared" si="74"/>
        <v>0</v>
      </c>
      <c r="S1187" s="203">
        <f t="shared" si="77"/>
        <v>0</v>
      </c>
      <c r="U1187" s="168">
        <f t="shared" si="75"/>
        <v>0</v>
      </c>
    </row>
    <row r="1188" spans="1:21" ht="20.100000000000001" hidden="1" customHeight="1">
      <c r="A1188" s="168">
        <v>2170103</v>
      </c>
      <c r="B1188" s="164" t="s">
        <v>1504</v>
      </c>
      <c r="C1188" s="173">
        <v>0</v>
      </c>
      <c r="D1188" s="221">
        <v>2</v>
      </c>
      <c r="E1188" s="222">
        <v>0</v>
      </c>
      <c r="O1188" s="203">
        <f t="shared" si="76"/>
        <v>0</v>
      </c>
      <c r="R1188" s="168">
        <f t="shared" si="74"/>
        <v>0</v>
      </c>
      <c r="S1188" s="203">
        <f t="shared" si="77"/>
        <v>0</v>
      </c>
      <c r="U1188" s="168">
        <f t="shared" si="75"/>
        <v>0</v>
      </c>
    </row>
    <row r="1189" spans="1:21" ht="20.100000000000001" hidden="1" customHeight="1">
      <c r="A1189" s="168">
        <v>2170104</v>
      </c>
      <c r="B1189" s="164" t="s">
        <v>2386</v>
      </c>
      <c r="C1189" s="173">
        <v>0</v>
      </c>
      <c r="D1189" s="221">
        <v>0</v>
      </c>
      <c r="E1189" s="222">
        <v>0</v>
      </c>
      <c r="O1189" s="203">
        <f t="shared" si="76"/>
        <v>0</v>
      </c>
      <c r="R1189" s="168">
        <f t="shared" si="74"/>
        <v>0</v>
      </c>
      <c r="S1189" s="203">
        <f t="shared" si="77"/>
        <v>0</v>
      </c>
      <c r="U1189" s="168">
        <f t="shared" si="75"/>
        <v>0</v>
      </c>
    </row>
    <row r="1190" spans="1:21" ht="20.100000000000001" hidden="1" customHeight="1">
      <c r="A1190" s="168">
        <v>2170150</v>
      </c>
      <c r="B1190" s="164" t="s">
        <v>1511</v>
      </c>
      <c r="C1190" s="173">
        <v>0</v>
      </c>
      <c r="D1190" s="221">
        <v>1</v>
      </c>
      <c r="E1190" s="222">
        <v>0</v>
      </c>
      <c r="O1190" s="203">
        <f t="shared" si="76"/>
        <v>0</v>
      </c>
      <c r="R1190" s="168">
        <f t="shared" si="74"/>
        <v>0</v>
      </c>
      <c r="S1190" s="203">
        <f t="shared" si="77"/>
        <v>0</v>
      </c>
      <c r="U1190" s="168">
        <f t="shared" si="75"/>
        <v>0</v>
      </c>
    </row>
    <row r="1191" spans="1:21" ht="20.100000000000001" hidden="1" customHeight="1">
      <c r="A1191" s="168">
        <v>2170199</v>
      </c>
      <c r="B1191" s="164" t="s">
        <v>2387</v>
      </c>
      <c r="C1191" s="173">
        <v>0</v>
      </c>
      <c r="D1191" s="221">
        <v>0</v>
      </c>
      <c r="E1191" s="222">
        <v>0</v>
      </c>
      <c r="O1191" s="203">
        <f t="shared" si="76"/>
        <v>0</v>
      </c>
      <c r="R1191" s="168">
        <f t="shared" si="74"/>
        <v>0</v>
      </c>
      <c r="S1191" s="203">
        <f t="shared" si="77"/>
        <v>0</v>
      </c>
      <c r="U1191" s="168">
        <f t="shared" si="75"/>
        <v>0</v>
      </c>
    </row>
    <row r="1192" spans="1:21" ht="20.100000000000001" hidden="1" customHeight="1">
      <c r="A1192" s="168">
        <v>21702</v>
      </c>
      <c r="B1192" s="164" t="s">
        <v>2388</v>
      </c>
      <c r="C1192" s="173">
        <v>0</v>
      </c>
      <c r="D1192" s="221">
        <v>0</v>
      </c>
      <c r="E1192" s="222">
        <v>0</v>
      </c>
      <c r="O1192" s="203">
        <f t="shared" si="76"/>
        <v>0</v>
      </c>
      <c r="R1192" s="168">
        <f t="shared" si="74"/>
        <v>0</v>
      </c>
      <c r="S1192" s="203">
        <f t="shared" si="77"/>
        <v>0</v>
      </c>
      <c r="U1192" s="168">
        <f t="shared" si="75"/>
        <v>0</v>
      </c>
    </row>
    <row r="1193" spans="1:21" ht="20.100000000000001" hidden="1" customHeight="1">
      <c r="A1193" s="168">
        <v>2170201</v>
      </c>
      <c r="B1193" s="164" t="s">
        <v>2389</v>
      </c>
      <c r="C1193" s="173">
        <v>0</v>
      </c>
      <c r="D1193" s="221">
        <v>0</v>
      </c>
      <c r="E1193" s="222">
        <v>0</v>
      </c>
      <c r="O1193" s="203">
        <f t="shared" si="76"/>
        <v>0</v>
      </c>
      <c r="R1193" s="168">
        <f t="shared" si="74"/>
        <v>0</v>
      </c>
      <c r="S1193" s="203">
        <f t="shared" si="77"/>
        <v>0</v>
      </c>
      <c r="U1193" s="168">
        <f t="shared" si="75"/>
        <v>0</v>
      </c>
    </row>
    <row r="1194" spans="1:21" ht="20.100000000000001" hidden="1" customHeight="1">
      <c r="A1194" s="168">
        <v>2170202</v>
      </c>
      <c r="B1194" s="164" t="s">
        <v>2390</v>
      </c>
      <c r="C1194" s="173">
        <v>0</v>
      </c>
      <c r="D1194" s="221">
        <v>0</v>
      </c>
      <c r="E1194" s="222">
        <v>0</v>
      </c>
      <c r="O1194" s="203">
        <f t="shared" si="76"/>
        <v>0</v>
      </c>
      <c r="R1194" s="168">
        <f t="shared" si="74"/>
        <v>0</v>
      </c>
      <c r="S1194" s="203">
        <f t="shared" si="77"/>
        <v>0</v>
      </c>
      <c r="U1194" s="168">
        <f t="shared" si="75"/>
        <v>0</v>
      </c>
    </row>
    <row r="1195" spans="1:21" ht="20.100000000000001" hidden="1" customHeight="1">
      <c r="A1195" s="168">
        <v>2170203</v>
      </c>
      <c r="B1195" s="164" t="s">
        <v>2391</v>
      </c>
      <c r="C1195" s="173">
        <v>0</v>
      </c>
      <c r="D1195" s="221">
        <v>0</v>
      </c>
      <c r="E1195" s="222">
        <v>0</v>
      </c>
      <c r="O1195" s="203">
        <f t="shared" si="76"/>
        <v>0</v>
      </c>
      <c r="R1195" s="168">
        <f t="shared" si="74"/>
        <v>0</v>
      </c>
      <c r="S1195" s="203">
        <f t="shared" si="77"/>
        <v>0</v>
      </c>
      <c r="U1195" s="168">
        <f t="shared" si="75"/>
        <v>0</v>
      </c>
    </row>
    <row r="1196" spans="1:21" ht="20.100000000000001" hidden="1" customHeight="1">
      <c r="A1196" s="168">
        <v>2170204</v>
      </c>
      <c r="B1196" s="164" t="s">
        <v>2392</v>
      </c>
      <c r="C1196" s="173">
        <v>0</v>
      </c>
      <c r="D1196" s="221">
        <v>0</v>
      </c>
      <c r="E1196" s="222">
        <v>0</v>
      </c>
      <c r="O1196" s="203">
        <f t="shared" si="76"/>
        <v>0</v>
      </c>
      <c r="R1196" s="168">
        <f t="shared" si="74"/>
        <v>0</v>
      </c>
      <c r="S1196" s="203">
        <f t="shared" si="77"/>
        <v>0</v>
      </c>
      <c r="U1196" s="168">
        <f t="shared" si="75"/>
        <v>0</v>
      </c>
    </row>
    <row r="1197" spans="1:21" ht="20.100000000000001" hidden="1" customHeight="1">
      <c r="A1197" s="168">
        <v>2170205</v>
      </c>
      <c r="B1197" s="164" t="s">
        <v>2393</v>
      </c>
      <c r="C1197" s="173">
        <v>0</v>
      </c>
      <c r="D1197" s="221">
        <v>0</v>
      </c>
      <c r="E1197" s="222">
        <v>0</v>
      </c>
      <c r="O1197" s="203">
        <f t="shared" si="76"/>
        <v>0</v>
      </c>
      <c r="R1197" s="168">
        <f t="shared" si="74"/>
        <v>0</v>
      </c>
      <c r="S1197" s="203">
        <f t="shared" si="77"/>
        <v>0</v>
      </c>
      <c r="U1197" s="168">
        <f t="shared" si="75"/>
        <v>0</v>
      </c>
    </row>
    <row r="1198" spans="1:21" ht="20.100000000000001" hidden="1" customHeight="1">
      <c r="A1198" s="168">
        <v>2170206</v>
      </c>
      <c r="B1198" s="164" t="s">
        <v>2394</v>
      </c>
      <c r="C1198" s="173">
        <v>0</v>
      </c>
      <c r="D1198" s="221">
        <v>0</v>
      </c>
      <c r="E1198" s="222">
        <v>0</v>
      </c>
      <c r="O1198" s="203">
        <f t="shared" si="76"/>
        <v>0</v>
      </c>
      <c r="R1198" s="168">
        <f t="shared" si="74"/>
        <v>0</v>
      </c>
      <c r="S1198" s="203">
        <f t="shared" si="77"/>
        <v>0</v>
      </c>
      <c r="U1198" s="168">
        <f t="shared" si="75"/>
        <v>0</v>
      </c>
    </row>
    <row r="1199" spans="1:21" ht="20.100000000000001" hidden="1" customHeight="1">
      <c r="A1199" s="168">
        <v>2170207</v>
      </c>
      <c r="B1199" s="164" t="s">
        <v>2395</v>
      </c>
      <c r="C1199" s="173">
        <v>0</v>
      </c>
      <c r="D1199" s="221">
        <v>0</v>
      </c>
      <c r="E1199" s="222">
        <v>0</v>
      </c>
      <c r="O1199" s="203">
        <f t="shared" si="76"/>
        <v>0</v>
      </c>
      <c r="R1199" s="168">
        <f t="shared" si="74"/>
        <v>0</v>
      </c>
      <c r="S1199" s="203">
        <f t="shared" si="77"/>
        <v>0</v>
      </c>
      <c r="U1199" s="168">
        <f t="shared" si="75"/>
        <v>0</v>
      </c>
    </row>
    <row r="1200" spans="1:21" ht="20.100000000000001" hidden="1" customHeight="1">
      <c r="A1200" s="168">
        <v>2170208</v>
      </c>
      <c r="B1200" s="164" t="s">
        <v>2396</v>
      </c>
      <c r="C1200" s="173">
        <v>0</v>
      </c>
      <c r="D1200" s="221">
        <v>0</v>
      </c>
      <c r="E1200" s="222">
        <v>0</v>
      </c>
      <c r="O1200" s="203">
        <f t="shared" si="76"/>
        <v>0</v>
      </c>
      <c r="R1200" s="168">
        <f t="shared" si="74"/>
        <v>0</v>
      </c>
      <c r="S1200" s="203">
        <f t="shared" si="77"/>
        <v>0</v>
      </c>
      <c r="U1200" s="168">
        <f t="shared" si="75"/>
        <v>0</v>
      </c>
    </row>
    <row r="1201" spans="1:21" ht="20.100000000000001" hidden="1" customHeight="1">
      <c r="A1201" s="168">
        <v>2170299</v>
      </c>
      <c r="B1201" s="164" t="s">
        <v>2397</v>
      </c>
      <c r="C1201" s="173">
        <v>0</v>
      </c>
      <c r="D1201" s="221">
        <v>0</v>
      </c>
      <c r="E1201" s="222">
        <v>0</v>
      </c>
      <c r="O1201" s="203">
        <f t="shared" si="76"/>
        <v>0</v>
      </c>
      <c r="R1201" s="168">
        <f t="shared" si="74"/>
        <v>0</v>
      </c>
      <c r="S1201" s="203">
        <f t="shared" si="77"/>
        <v>0</v>
      </c>
      <c r="U1201" s="168">
        <f t="shared" si="75"/>
        <v>0</v>
      </c>
    </row>
    <row r="1202" spans="1:21" ht="20.100000000000001" hidden="1" customHeight="1">
      <c r="A1202" s="168">
        <v>21703</v>
      </c>
      <c r="B1202" s="164" t="s">
        <v>2398</v>
      </c>
      <c r="C1202" s="173">
        <v>0</v>
      </c>
      <c r="D1202" s="221">
        <v>0</v>
      </c>
      <c r="E1202" s="222">
        <v>0</v>
      </c>
      <c r="J1202" s="168">
        <f>33-33</f>
        <v>0</v>
      </c>
      <c r="O1202" s="203">
        <f t="shared" si="76"/>
        <v>0</v>
      </c>
      <c r="R1202" s="168">
        <f t="shared" si="74"/>
        <v>0</v>
      </c>
      <c r="S1202" s="203">
        <f t="shared" si="77"/>
        <v>0</v>
      </c>
      <c r="U1202" s="168">
        <f t="shared" si="75"/>
        <v>0</v>
      </c>
    </row>
    <row r="1203" spans="1:21" ht="20.100000000000001" hidden="1" customHeight="1">
      <c r="A1203" s="168">
        <v>2170301</v>
      </c>
      <c r="B1203" s="164" t="s">
        <v>2399</v>
      </c>
      <c r="C1203" s="173">
        <v>0</v>
      </c>
      <c r="D1203" s="221">
        <v>0</v>
      </c>
      <c r="E1203" s="222">
        <v>0</v>
      </c>
      <c r="O1203" s="203">
        <f t="shared" si="76"/>
        <v>0</v>
      </c>
      <c r="R1203" s="168">
        <f t="shared" si="74"/>
        <v>0</v>
      </c>
      <c r="S1203" s="203">
        <f t="shared" si="77"/>
        <v>0</v>
      </c>
      <c r="U1203" s="168">
        <f t="shared" si="75"/>
        <v>0</v>
      </c>
    </row>
    <row r="1204" spans="1:21" ht="20.100000000000001" hidden="1" customHeight="1">
      <c r="A1204" s="168">
        <v>2170302</v>
      </c>
      <c r="B1204" s="164" t="s">
        <v>2400</v>
      </c>
      <c r="C1204" s="173">
        <v>0</v>
      </c>
      <c r="D1204" s="221">
        <v>0</v>
      </c>
      <c r="E1204" s="222">
        <v>0</v>
      </c>
      <c r="J1204" s="168">
        <f>33-33</f>
        <v>0</v>
      </c>
      <c r="O1204" s="203">
        <f t="shared" si="76"/>
        <v>0</v>
      </c>
      <c r="R1204" s="168">
        <f t="shared" si="74"/>
        <v>0</v>
      </c>
      <c r="S1204" s="203">
        <f t="shared" si="77"/>
        <v>0</v>
      </c>
      <c r="U1204" s="168">
        <f t="shared" si="75"/>
        <v>0</v>
      </c>
    </row>
    <row r="1205" spans="1:21" ht="20.100000000000001" hidden="1" customHeight="1">
      <c r="A1205" s="168">
        <v>2170303</v>
      </c>
      <c r="B1205" s="164" t="s">
        <v>2401</v>
      </c>
      <c r="C1205" s="173">
        <v>0</v>
      </c>
      <c r="D1205" s="221">
        <v>0</v>
      </c>
      <c r="E1205" s="222">
        <v>0</v>
      </c>
      <c r="O1205" s="203">
        <f t="shared" si="76"/>
        <v>0</v>
      </c>
      <c r="R1205" s="168">
        <f t="shared" si="74"/>
        <v>0</v>
      </c>
      <c r="S1205" s="203">
        <f t="shared" si="77"/>
        <v>0</v>
      </c>
      <c r="U1205" s="168">
        <f t="shared" si="75"/>
        <v>0</v>
      </c>
    </row>
    <row r="1206" spans="1:21" ht="20.100000000000001" hidden="1" customHeight="1">
      <c r="A1206" s="168">
        <v>2170304</v>
      </c>
      <c r="B1206" s="164" t="s">
        <v>2402</v>
      </c>
      <c r="C1206" s="173">
        <v>0</v>
      </c>
      <c r="D1206" s="221">
        <v>0</v>
      </c>
      <c r="E1206" s="222">
        <v>0</v>
      </c>
      <c r="O1206" s="203">
        <f t="shared" si="76"/>
        <v>0</v>
      </c>
      <c r="R1206" s="168">
        <f t="shared" si="74"/>
        <v>0</v>
      </c>
      <c r="S1206" s="203">
        <f t="shared" si="77"/>
        <v>0</v>
      </c>
      <c r="U1206" s="168">
        <f t="shared" si="75"/>
        <v>0</v>
      </c>
    </row>
    <row r="1207" spans="1:21" ht="20.100000000000001" hidden="1" customHeight="1">
      <c r="A1207" s="168">
        <v>2170399</v>
      </c>
      <c r="B1207" s="164" t="s">
        <v>2403</v>
      </c>
      <c r="C1207" s="173">
        <v>0</v>
      </c>
      <c r="D1207" s="221">
        <v>0</v>
      </c>
      <c r="E1207" s="222">
        <v>0</v>
      </c>
      <c r="O1207" s="203">
        <f t="shared" si="76"/>
        <v>0</v>
      </c>
      <c r="R1207" s="168">
        <f t="shared" si="74"/>
        <v>0</v>
      </c>
      <c r="S1207" s="203">
        <f t="shared" si="77"/>
        <v>0</v>
      </c>
      <c r="U1207" s="168">
        <f t="shared" si="75"/>
        <v>0</v>
      </c>
    </row>
    <row r="1208" spans="1:21" ht="20.100000000000001" hidden="1" customHeight="1">
      <c r="A1208" s="168">
        <v>21704</v>
      </c>
      <c r="B1208" s="164" t="s">
        <v>2404</v>
      </c>
      <c r="C1208" s="173">
        <v>0</v>
      </c>
      <c r="D1208" s="221">
        <v>0</v>
      </c>
      <c r="E1208" s="222">
        <v>0</v>
      </c>
      <c r="O1208" s="203">
        <f t="shared" si="76"/>
        <v>0</v>
      </c>
      <c r="R1208" s="168">
        <f t="shared" si="74"/>
        <v>0</v>
      </c>
      <c r="S1208" s="203">
        <f t="shared" si="77"/>
        <v>0</v>
      </c>
      <c r="U1208" s="168">
        <f t="shared" si="75"/>
        <v>0</v>
      </c>
    </row>
    <row r="1209" spans="1:21" ht="20.100000000000001" hidden="1" customHeight="1">
      <c r="A1209" s="168">
        <v>2170401</v>
      </c>
      <c r="B1209" s="164" t="s">
        <v>2405</v>
      </c>
      <c r="C1209" s="173">
        <v>0</v>
      </c>
      <c r="D1209" s="221">
        <v>0</v>
      </c>
      <c r="E1209" s="222">
        <v>0</v>
      </c>
      <c r="O1209" s="203">
        <f t="shared" si="76"/>
        <v>0</v>
      </c>
      <c r="R1209" s="168">
        <f t="shared" si="74"/>
        <v>0</v>
      </c>
      <c r="S1209" s="203">
        <f t="shared" si="77"/>
        <v>0</v>
      </c>
      <c r="U1209" s="168">
        <f t="shared" si="75"/>
        <v>0</v>
      </c>
    </row>
    <row r="1210" spans="1:21" ht="20.100000000000001" hidden="1" customHeight="1">
      <c r="A1210" s="168">
        <v>2170499</v>
      </c>
      <c r="B1210" s="164" t="s">
        <v>2406</v>
      </c>
      <c r="C1210" s="173">
        <v>0</v>
      </c>
      <c r="D1210" s="221">
        <v>0</v>
      </c>
      <c r="E1210" s="222">
        <v>0</v>
      </c>
      <c r="O1210" s="203">
        <f t="shared" si="76"/>
        <v>0</v>
      </c>
      <c r="R1210" s="168">
        <f t="shared" si="74"/>
        <v>0</v>
      </c>
      <c r="S1210" s="203">
        <f t="shared" si="77"/>
        <v>0</v>
      </c>
      <c r="U1210" s="168">
        <f t="shared" si="75"/>
        <v>0</v>
      </c>
    </row>
    <row r="1211" spans="1:21" ht="20.100000000000001" hidden="1" customHeight="1">
      <c r="A1211" s="168">
        <v>21799</v>
      </c>
      <c r="B1211" s="164" t="s">
        <v>2407</v>
      </c>
      <c r="C1211" s="173">
        <v>0</v>
      </c>
      <c r="D1211" s="221">
        <v>0</v>
      </c>
      <c r="E1211" s="222">
        <v>0</v>
      </c>
      <c r="O1211" s="203">
        <f t="shared" si="76"/>
        <v>0</v>
      </c>
      <c r="R1211" s="168">
        <f t="shared" si="74"/>
        <v>0</v>
      </c>
      <c r="S1211" s="203">
        <f t="shared" si="77"/>
        <v>0</v>
      </c>
      <c r="U1211" s="168">
        <f t="shared" si="75"/>
        <v>0</v>
      </c>
    </row>
    <row r="1212" spans="1:21" ht="20.100000000000001" hidden="1" customHeight="1">
      <c r="A1212" s="168">
        <v>2179901</v>
      </c>
      <c r="B1212" s="164" t="s">
        <v>955</v>
      </c>
      <c r="C1212" s="173">
        <v>0</v>
      </c>
      <c r="D1212" s="221">
        <v>0</v>
      </c>
      <c r="E1212" s="222">
        <v>0</v>
      </c>
      <c r="O1212" s="203">
        <f t="shared" si="76"/>
        <v>0</v>
      </c>
      <c r="R1212" s="168">
        <f t="shared" si="74"/>
        <v>0</v>
      </c>
      <c r="S1212" s="203">
        <f t="shared" si="77"/>
        <v>0</v>
      </c>
      <c r="U1212" s="168">
        <f t="shared" si="75"/>
        <v>0</v>
      </c>
    </row>
    <row r="1213" spans="1:21" ht="20.100000000000001" hidden="1" customHeight="1">
      <c r="A1213" s="168">
        <v>219</v>
      </c>
      <c r="B1213" s="164" t="s">
        <v>2408</v>
      </c>
      <c r="C1213" s="173">
        <v>0</v>
      </c>
      <c r="D1213" s="221">
        <v>0</v>
      </c>
      <c r="E1213" s="222">
        <v>0</v>
      </c>
      <c r="O1213" s="203">
        <f t="shared" si="76"/>
        <v>0</v>
      </c>
      <c r="R1213" s="168">
        <f t="shared" si="74"/>
        <v>0</v>
      </c>
      <c r="S1213" s="203">
        <f t="shared" si="77"/>
        <v>0</v>
      </c>
      <c r="U1213" s="168">
        <f t="shared" si="75"/>
        <v>0</v>
      </c>
    </row>
    <row r="1214" spans="1:21" ht="20.100000000000001" hidden="1" customHeight="1">
      <c r="A1214" s="168">
        <v>21901</v>
      </c>
      <c r="B1214" s="164" t="s">
        <v>2409</v>
      </c>
      <c r="C1214" s="173">
        <v>0</v>
      </c>
      <c r="D1214" s="221">
        <v>0</v>
      </c>
      <c r="E1214" s="222">
        <v>0</v>
      </c>
      <c r="O1214" s="203">
        <f t="shared" si="76"/>
        <v>0</v>
      </c>
      <c r="R1214" s="168">
        <f t="shared" si="74"/>
        <v>0</v>
      </c>
      <c r="S1214" s="203">
        <f t="shared" si="77"/>
        <v>0</v>
      </c>
      <c r="U1214" s="168">
        <f t="shared" si="75"/>
        <v>0</v>
      </c>
    </row>
    <row r="1215" spans="1:21" ht="20.100000000000001" hidden="1" customHeight="1">
      <c r="A1215" s="168">
        <v>21902</v>
      </c>
      <c r="B1215" s="164" t="s">
        <v>2410</v>
      </c>
      <c r="C1215" s="173">
        <v>0</v>
      </c>
      <c r="D1215" s="221">
        <v>0</v>
      </c>
      <c r="E1215" s="222">
        <v>0</v>
      </c>
      <c r="O1215" s="203">
        <f t="shared" si="76"/>
        <v>0</v>
      </c>
      <c r="R1215" s="168">
        <f t="shared" si="74"/>
        <v>0</v>
      </c>
      <c r="S1215" s="203">
        <f t="shared" si="77"/>
        <v>0</v>
      </c>
      <c r="U1215" s="168">
        <f t="shared" si="75"/>
        <v>0</v>
      </c>
    </row>
    <row r="1216" spans="1:21" ht="20.100000000000001" hidden="1" customHeight="1">
      <c r="A1216" s="168">
        <v>21903</v>
      </c>
      <c r="B1216" s="164" t="s">
        <v>2411</v>
      </c>
      <c r="C1216" s="173">
        <v>0</v>
      </c>
      <c r="D1216" s="221">
        <v>0</v>
      </c>
      <c r="E1216" s="222">
        <v>0</v>
      </c>
      <c r="O1216" s="203">
        <f t="shared" si="76"/>
        <v>0</v>
      </c>
      <c r="R1216" s="168">
        <f t="shared" si="74"/>
        <v>0</v>
      </c>
      <c r="S1216" s="203">
        <f t="shared" si="77"/>
        <v>0</v>
      </c>
      <c r="U1216" s="168">
        <f t="shared" si="75"/>
        <v>0</v>
      </c>
    </row>
    <row r="1217" spans="1:21" ht="20.100000000000001" hidden="1" customHeight="1">
      <c r="A1217" s="168">
        <v>21904</v>
      </c>
      <c r="B1217" s="164" t="s">
        <v>2412</v>
      </c>
      <c r="C1217" s="173">
        <v>0</v>
      </c>
      <c r="D1217" s="221">
        <v>0</v>
      </c>
      <c r="E1217" s="222">
        <v>0</v>
      </c>
      <c r="O1217" s="203">
        <f t="shared" si="76"/>
        <v>0</v>
      </c>
      <c r="R1217" s="168">
        <f t="shared" si="74"/>
        <v>0</v>
      </c>
      <c r="S1217" s="203">
        <f t="shared" si="77"/>
        <v>0</v>
      </c>
      <c r="U1217" s="168">
        <f t="shared" si="75"/>
        <v>0</v>
      </c>
    </row>
    <row r="1218" spans="1:21" ht="20.100000000000001" hidden="1" customHeight="1">
      <c r="A1218" s="168">
        <v>21905</v>
      </c>
      <c r="B1218" s="164" t="s">
        <v>2413</v>
      </c>
      <c r="C1218" s="173">
        <v>0</v>
      </c>
      <c r="D1218" s="221">
        <v>0</v>
      </c>
      <c r="E1218" s="222">
        <v>0</v>
      </c>
      <c r="O1218" s="203">
        <f t="shared" si="76"/>
        <v>0</v>
      </c>
      <c r="R1218" s="168">
        <f t="shared" si="74"/>
        <v>0</v>
      </c>
      <c r="S1218" s="203">
        <f t="shared" si="77"/>
        <v>0</v>
      </c>
      <c r="U1218" s="168">
        <f t="shared" si="75"/>
        <v>0</v>
      </c>
    </row>
    <row r="1219" spans="1:21" ht="20.100000000000001" hidden="1" customHeight="1">
      <c r="A1219" s="168">
        <v>21906</v>
      </c>
      <c r="B1219" s="164" t="s">
        <v>2414</v>
      </c>
      <c r="C1219" s="173">
        <v>0</v>
      </c>
      <c r="D1219" s="221">
        <v>0</v>
      </c>
      <c r="E1219" s="222">
        <v>0</v>
      </c>
      <c r="O1219" s="203">
        <f t="shared" si="76"/>
        <v>0</v>
      </c>
      <c r="R1219" s="168">
        <f t="shared" si="74"/>
        <v>0</v>
      </c>
      <c r="S1219" s="203">
        <f t="shared" si="77"/>
        <v>0</v>
      </c>
      <c r="U1219" s="168">
        <f t="shared" si="75"/>
        <v>0</v>
      </c>
    </row>
    <row r="1220" spans="1:21" ht="20.100000000000001" hidden="1" customHeight="1">
      <c r="A1220" s="168">
        <v>21907</v>
      </c>
      <c r="B1220" s="164" t="s">
        <v>2415</v>
      </c>
      <c r="C1220" s="173">
        <v>0</v>
      </c>
      <c r="D1220" s="221">
        <v>0</v>
      </c>
      <c r="E1220" s="222">
        <v>0</v>
      </c>
      <c r="O1220" s="203">
        <f t="shared" si="76"/>
        <v>0</v>
      </c>
      <c r="R1220" s="168">
        <f t="shared" si="74"/>
        <v>0</v>
      </c>
      <c r="S1220" s="203">
        <f t="shared" si="77"/>
        <v>0</v>
      </c>
      <c r="U1220" s="168">
        <f t="shared" si="75"/>
        <v>0</v>
      </c>
    </row>
    <row r="1221" spans="1:21" ht="20.100000000000001" hidden="1" customHeight="1">
      <c r="A1221" s="168">
        <v>21908</v>
      </c>
      <c r="B1221" s="164" t="s">
        <v>2416</v>
      </c>
      <c r="C1221" s="173">
        <v>0</v>
      </c>
      <c r="D1221" s="221">
        <v>0</v>
      </c>
      <c r="E1221" s="222">
        <v>0</v>
      </c>
      <c r="O1221" s="203">
        <f t="shared" si="76"/>
        <v>0</v>
      </c>
      <c r="R1221" s="168">
        <f t="shared" si="74"/>
        <v>0</v>
      </c>
      <c r="S1221" s="203">
        <f t="shared" si="77"/>
        <v>0</v>
      </c>
      <c r="U1221" s="168">
        <f t="shared" si="75"/>
        <v>0</v>
      </c>
    </row>
    <row r="1222" spans="1:21" ht="20.100000000000001" hidden="1" customHeight="1">
      <c r="A1222" s="168">
        <v>21999</v>
      </c>
      <c r="B1222" s="164" t="s">
        <v>1366</v>
      </c>
      <c r="C1222" s="173">
        <v>0</v>
      </c>
      <c r="D1222" s="221">
        <v>0</v>
      </c>
      <c r="E1222" s="222">
        <v>0</v>
      </c>
      <c r="O1222" s="203">
        <f t="shared" si="76"/>
        <v>0</v>
      </c>
      <c r="R1222" s="168">
        <f t="shared" ref="R1222:R1285" si="78">F1222+G1222+H1222+I1222+J1222+K1222+L1222+M1222+N1222+P1222+Q1222</f>
        <v>0</v>
      </c>
      <c r="S1222" s="203">
        <f t="shared" si="77"/>
        <v>0</v>
      </c>
      <c r="U1222" s="168">
        <f t="shared" ref="U1222:U1285" si="79">R1222+T1222</f>
        <v>0</v>
      </c>
    </row>
    <row r="1223" spans="1:21" ht="20.100000000000001" customHeight="1">
      <c r="A1223" s="168">
        <v>220</v>
      </c>
      <c r="B1223" s="164" t="s">
        <v>2417</v>
      </c>
      <c r="C1223" s="173">
        <v>6165.95</v>
      </c>
      <c r="D1223" s="221">
        <v>0</v>
      </c>
      <c r="E1223" s="222">
        <v>5188.96</v>
      </c>
      <c r="F1223" s="168">
        <v>3194</v>
      </c>
      <c r="I1223" s="168">
        <v>100</v>
      </c>
      <c r="J1223" s="168">
        <v>180</v>
      </c>
      <c r="K1223" s="168">
        <v>2695.99</v>
      </c>
      <c r="O1223" s="203">
        <f t="shared" ref="O1223:O1286" si="80">F1223+G1223+H1223+I1223+J1223+K1223+L1223+M1223+N1223-E1223</f>
        <v>981.03</v>
      </c>
      <c r="P1223" s="168">
        <v>1024.42</v>
      </c>
      <c r="Q1223" s="168">
        <v>971.54</v>
      </c>
      <c r="R1223" s="168">
        <f t="shared" si="78"/>
        <v>8165.95</v>
      </c>
      <c r="S1223" s="203">
        <f t="shared" ref="S1223:S1286" si="81">R1223-E1223</f>
        <v>2976.99</v>
      </c>
      <c r="T1223" s="168">
        <v>-2000</v>
      </c>
      <c r="U1223" s="168">
        <f t="shared" si="79"/>
        <v>6165.95</v>
      </c>
    </row>
    <row r="1224" spans="1:21" ht="20.100000000000001" customHeight="1">
      <c r="A1224" s="168">
        <v>22001</v>
      </c>
      <c r="B1224" s="164" t="s">
        <v>2418</v>
      </c>
      <c r="C1224" s="173">
        <v>5731.74</v>
      </c>
      <c r="D1224" s="221">
        <v>0</v>
      </c>
      <c r="E1224" s="222">
        <v>4755.75</v>
      </c>
      <c r="F1224" s="168">
        <v>3157</v>
      </c>
      <c r="I1224" s="168">
        <v>100</v>
      </c>
      <c r="J1224" s="168">
        <v>180</v>
      </c>
      <c r="K1224" s="168">
        <v>2695.99</v>
      </c>
      <c r="O1224" s="203">
        <f t="shared" si="80"/>
        <v>1377.24</v>
      </c>
      <c r="P1224" s="168">
        <v>1024.42</v>
      </c>
      <c r="Q1224" s="168">
        <v>574.33000000000004</v>
      </c>
      <c r="R1224" s="168">
        <f t="shared" si="78"/>
        <v>7731.74</v>
      </c>
      <c r="S1224" s="203">
        <f t="shared" si="81"/>
        <v>2975.99</v>
      </c>
      <c r="T1224" s="168">
        <v>-2000</v>
      </c>
      <c r="U1224" s="168">
        <f t="shared" si="79"/>
        <v>5731.74</v>
      </c>
    </row>
    <row r="1225" spans="1:21" ht="20.100000000000001" customHeight="1">
      <c r="A1225" s="168">
        <v>2200101</v>
      </c>
      <c r="B1225" s="164" t="s">
        <v>1502</v>
      </c>
      <c r="C1225" s="173">
        <v>703.09</v>
      </c>
      <c r="D1225" s="221">
        <v>1</v>
      </c>
      <c r="E1225" s="222">
        <v>703.09</v>
      </c>
      <c r="F1225" s="168">
        <v>623</v>
      </c>
      <c r="O1225" s="203">
        <f t="shared" si="80"/>
        <v>-80.09</v>
      </c>
      <c r="P1225" s="168">
        <v>80.09</v>
      </c>
      <c r="R1225" s="168">
        <f t="shared" si="78"/>
        <v>703.09</v>
      </c>
      <c r="S1225" s="203">
        <f t="shared" si="81"/>
        <v>0</v>
      </c>
      <c r="U1225" s="168">
        <f t="shared" si="79"/>
        <v>703.09</v>
      </c>
    </row>
    <row r="1226" spans="1:21" ht="20.100000000000001" customHeight="1">
      <c r="A1226" s="168">
        <v>2200102</v>
      </c>
      <c r="B1226" s="164" t="s">
        <v>1503</v>
      </c>
      <c r="C1226" s="173">
        <v>944</v>
      </c>
      <c r="D1226" s="221">
        <v>2</v>
      </c>
      <c r="E1226" s="222">
        <v>944</v>
      </c>
      <c r="O1226" s="203">
        <f t="shared" si="80"/>
        <v>-944</v>
      </c>
      <c r="P1226" s="168">
        <v>944</v>
      </c>
      <c r="R1226" s="168">
        <f t="shared" si="78"/>
        <v>944</v>
      </c>
      <c r="S1226" s="203">
        <f t="shared" si="81"/>
        <v>0</v>
      </c>
      <c r="U1226" s="168">
        <f t="shared" si="79"/>
        <v>944</v>
      </c>
    </row>
    <row r="1227" spans="1:21" ht="20.100000000000001" hidden="1" customHeight="1">
      <c r="A1227" s="168">
        <v>2200103</v>
      </c>
      <c r="B1227" s="164" t="s">
        <v>1504</v>
      </c>
      <c r="C1227" s="173">
        <v>0</v>
      </c>
      <c r="D1227" s="221">
        <v>2</v>
      </c>
      <c r="E1227" s="222">
        <v>0</v>
      </c>
      <c r="O1227" s="203">
        <f t="shared" si="80"/>
        <v>0</v>
      </c>
      <c r="R1227" s="168">
        <f t="shared" si="78"/>
        <v>0</v>
      </c>
      <c r="S1227" s="203">
        <f t="shared" si="81"/>
        <v>0</v>
      </c>
      <c r="U1227" s="168">
        <f t="shared" si="79"/>
        <v>0</v>
      </c>
    </row>
    <row r="1228" spans="1:21" ht="20.100000000000001" customHeight="1">
      <c r="A1228" s="168">
        <v>2200104</v>
      </c>
      <c r="B1228" s="164" t="s">
        <v>2419</v>
      </c>
      <c r="C1228" s="173">
        <v>100</v>
      </c>
      <c r="D1228" s="221">
        <v>0</v>
      </c>
      <c r="E1228" s="222">
        <v>0</v>
      </c>
      <c r="I1228" s="168">
        <v>100</v>
      </c>
      <c r="O1228" s="203">
        <f t="shared" si="80"/>
        <v>100</v>
      </c>
      <c r="R1228" s="168">
        <f t="shared" si="78"/>
        <v>100</v>
      </c>
      <c r="S1228" s="203">
        <f t="shared" si="81"/>
        <v>100</v>
      </c>
      <c r="U1228" s="168">
        <f t="shared" si="79"/>
        <v>100</v>
      </c>
    </row>
    <row r="1229" spans="1:21" ht="20.100000000000001" customHeight="1">
      <c r="A1229" s="168">
        <v>2200105</v>
      </c>
      <c r="B1229" s="164" t="s">
        <v>2420</v>
      </c>
      <c r="C1229" s="173">
        <v>96.21</v>
      </c>
      <c r="D1229" s="221"/>
      <c r="E1229" s="222"/>
      <c r="K1229" s="168">
        <v>96.21</v>
      </c>
      <c r="O1229" s="203">
        <f t="shared" si="80"/>
        <v>96.21</v>
      </c>
      <c r="R1229" s="168">
        <f t="shared" si="78"/>
        <v>96.21</v>
      </c>
      <c r="S1229" s="203">
        <f t="shared" si="81"/>
        <v>96.21</v>
      </c>
      <c r="U1229" s="168">
        <f t="shared" si="79"/>
        <v>96.21</v>
      </c>
    </row>
    <row r="1230" spans="1:21" ht="20.100000000000001" customHeight="1">
      <c r="A1230" s="168">
        <v>2200106</v>
      </c>
      <c r="B1230" s="164" t="s">
        <v>2421</v>
      </c>
      <c r="C1230" s="173">
        <v>180</v>
      </c>
      <c r="D1230" s="221">
        <v>0</v>
      </c>
      <c r="E1230" s="222">
        <v>0</v>
      </c>
      <c r="J1230" s="168">
        <v>180</v>
      </c>
      <c r="O1230" s="203">
        <f t="shared" si="80"/>
        <v>180</v>
      </c>
      <c r="R1230" s="168">
        <f t="shared" si="78"/>
        <v>180</v>
      </c>
      <c r="S1230" s="203">
        <f t="shared" si="81"/>
        <v>180</v>
      </c>
      <c r="U1230" s="168">
        <f t="shared" si="79"/>
        <v>180</v>
      </c>
    </row>
    <row r="1231" spans="1:21" ht="20.100000000000001" hidden="1" customHeight="1">
      <c r="A1231" s="168">
        <v>2200107</v>
      </c>
      <c r="B1231" s="164" t="s">
        <v>2422</v>
      </c>
      <c r="C1231" s="173">
        <v>0</v>
      </c>
      <c r="D1231" s="221">
        <v>0</v>
      </c>
      <c r="E1231" s="222">
        <v>0</v>
      </c>
      <c r="O1231" s="203">
        <f t="shared" si="80"/>
        <v>0</v>
      </c>
      <c r="R1231" s="168">
        <f t="shared" si="78"/>
        <v>0</v>
      </c>
      <c r="S1231" s="203">
        <f t="shared" si="81"/>
        <v>0</v>
      </c>
      <c r="U1231" s="168">
        <f t="shared" si="79"/>
        <v>0</v>
      </c>
    </row>
    <row r="1232" spans="1:21" ht="20.100000000000001" hidden="1" customHeight="1">
      <c r="A1232" s="168">
        <v>2200108</v>
      </c>
      <c r="B1232" s="164" t="s">
        <v>2423</v>
      </c>
      <c r="C1232" s="173">
        <v>0</v>
      </c>
      <c r="D1232" s="221">
        <v>0</v>
      </c>
      <c r="E1232" s="222">
        <v>0</v>
      </c>
      <c r="O1232" s="203">
        <f t="shared" si="80"/>
        <v>0</v>
      </c>
      <c r="R1232" s="168">
        <f t="shared" si="78"/>
        <v>0</v>
      </c>
      <c r="S1232" s="203">
        <f t="shared" si="81"/>
        <v>0</v>
      </c>
      <c r="U1232" s="168">
        <f t="shared" si="79"/>
        <v>0</v>
      </c>
    </row>
    <row r="1233" spans="1:21" ht="20.100000000000001" hidden="1" customHeight="1">
      <c r="A1233" s="168">
        <v>2200109</v>
      </c>
      <c r="B1233" s="164" t="s">
        <v>2424</v>
      </c>
      <c r="C1233" s="173">
        <v>0</v>
      </c>
      <c r="D1233" s="221">
        <v>0</v>
      </c>
      <c r="E1233" s="222">
        <v>0</v>
      </c>
      <c r="O1233" s="203">
        <f t="shared" si="80"/>
        <v>0</v>
      </c>
      <c r="R1233" s="168">
        <f t="shared" si="78"/>
        <v>0</v>
      </c>
      <c r="S1233" s="203">
        <f t="shared" si="81"/>
        <v>0</v>
      </c>
      <c r="U1233" s="168">
        <f t="shared" si="79"/>
        <v>0</v>
      </c>
    </row>
    <row r="1234" spans="1:21" ht="20.100000000000001" customHeight="1">
      <c r="A1234" s="168">
        <v>2200110</v>
      </c>
      <c r="B1234" s="164" t="s">
        <v>2425</v>
      </c>
      <c r="C1234" s="173">
        <v>599.78</v>
      </c>
      <c r="D1234" s="221"/>
      <c r="E1234" s="222"/>
      <c r="K1234" s="168">
        <v>2599.7800000000002</v>
      </c>
      <c r="O1234" s="203">
        <f t="shared" si="80"/>
        <v>2599.7800000000002</v>
      </c>
      <c r="R1234" s="168">
        <f t="shared" si="78"/>
        <v>2599.7800000000002</v>
      </c>
      <c r="S1234" s="203">
        <f t="shared" si="81"/>
        <v>2599.7800000000002</v>
      </c>
      <c r="T1234" s="168">
        <v>-2000</v>
      </c>
      <c r="U1234" s="168">
        <f t="shared" si="79"/>
        <v>599.78</v>
      </c>
    </row>
    <row r="1235" spans="1:21" ht="20.100000000000001" hidden="1" customHeight="1">
      <c r="A1235" s="168">
        <v>2200112</v>
      </c>
      <c r="B1235" s="164" t="s">
        <v>2426</v>
      </c>
      <c r="C1235" s="173">
        <v>0</v>
      </c>
      <c r="D1235" s="221">
        <v>0</v>
      </c>
      <c r="E1235" s="222">
        <v>0</v>
      </c>
      <c r="O1235" s="203">
        <f t="shared" si="80"/>
        <v>0</v>
      </c>
      <c r="R1235" s="168">
        <f t="shared" si="78"/>
        <v>0</v>
      </c>
      <c r="S1235" s="203">
        <f t="shared" si="81"/>
        <v>0</v>
      </c>
      <c r="U1235" s="168">
        <f t="shared" si="79"/>
        <v>0</v>
      </c>
    </row>
    <row r="1236" spans="1:21" ht="20.100000000000001" hidden="1" customHeight="1">
      <c r="A1236" s="168">
        <v>2200113</v>
      </c>
      <c r="B1236" s="164" t="s">
        <v>2427</v>
      </c>
      <c r="C1236" s="173">
        <v>0</v>
      </c>
      <c r="D1236" s="221">
        <v>0</v>
      </c>
      <c r="E1236" s="222">
        <v>0</v>
      </c>
      <c r="O1236" s="203">
        <f t="shared" si="80"/>
        <v>0</v>
      </c>
      <c r="R1236" s="168">
        <f t="shared" si="78"/>
        <v>0</v>
      </c>
      <c r="S1236" s="203">
        <f t="shared" si="81"/>
        <v>0</v>
      </c>
      <c r="U1236" s="168">
        <f t="shared" si="79"/>
        <v>0</v>
      </c>
    </row>
    <row r="1237" spans="1:21" ht="20.100000000000001" hidden="1" customHeight="1">
      <c r="A1237" s="168">
        <v>2200114</v>
      </c>
      <c r="B1237" s="164" t="s">
        <v>2428</v>
      </c>
      <c r="C1237" s="173">
        <v>0</v>
      </c>
      <c r="D1237" s="221">
        <v>0</v>
      </c>
      <c r="E1237" s="222">
        <v>0</v>
      </c>
      <c r="O1237" s="203">
        <f t="shared" si="80"/>
        <v>0</v>
      </c>
      <c r="R1237" s="168">
        <f t="shared" si="78"/>
        <v>0</v>
      </c>
      <c r="S1237" s="203">
        <f t="shared" si="81"/>
        <v>0</v>
      </c>
      <c r="U1237" s="168">
        <f t="shared" si="79"/>
        <v>0</v>
      </c>
    </row>
    <row r="1238" spans="1:21" ht="20.100000000000001" hidden="1" customHeight="1">
      <c r="A1238" s="168">
        <v>2200115</v>
      </c>
      <c r="B1238" s="164" t="s">
        <v>2429</v>
      </c>
      <c r="C1238" s="173">
        <v>0</v>
      </c>
      <c r="D1238" s="221">
        <v>0</v>
      </c>
      <c r="E1238" s="222">
        <v>0</v>
      </c>
      <c r="O1238" s="203">
        <f t="shared" si="80"/>
        <v>0</v>
      </c>
      <c r="R1238" s="168">
        <f t="shared" si="78"/>
        <v>0</v>
      </c>
      <c r="S1238" s="203">
        <f t="shared" si="81"/>
        <v>0</v>
      </c>
      <c r="U1238" s="168">
        <f t="shared" si="79"/>
        <v>0</v>
      </c>
    </row>
    <row r="1239" spans="1:21" ht="20.100000000000001" hidden="1" customHeight="1">
      <c r="A1239" s="168">
        <v>2200116</v>
      </c>
      <c r="B1239" s="164" t="s">
        <v>2430</v>
      </c>
      <c r="C1239" s="173">
        <v>0</v>
      </c>
      <c r="D1239" s="221">
        <v>0</v>
      </c>
      <c r="E1239" s="222">
        <v>0</v>
      </c>
      <c r="O1239" s="203">
        <f t="shared" si="80"/>
        <v>0</v>
      </c>
      <c r="R1239" s="168">
        <f t="shared" si="78"/>
        <v>0</v>
      </c>
      <c r="S1239" s="203">
        <f t="shared" si="81"/>
        <v>0</v>
      </c>
      <c r="U1239" s="168">
        <f t="shared" si="79"/>
        <v>0</v>
      </c>
    </row>
    <row r="1240" spans="1:21" ht="20.100000000000001" hidden="1" customHeight="1">
      <c r="A1240" s="168">
        <v>2200119</v>
      </c>
      <c r="B1240" s="164" t="s">
        <v>2431</v>
      </c>
      <c r="C1240" s="173">
        <v>0</v>
      </c>
      <c r="D1240" s="221">
        <v>0</v>
      </c>
      <c r="E1240" s="222">
        <v>0</v>
      </c>
      <c r="O1240" s="203">
        <f t="shared" si="80"/>
        <v>0</v>
      </c>
      <c r="R1240" s="168">
        <f t="shared" si="78"/>
        <v>0</v>
      </c>
      <c r="S1240" s="203">
        <f t="shared" si="81"/>
        <v>0</v>
      </c>
      <c r="U1240" s="168">
        <f t="shared" si="79"/>
        <v>0</v>
      </c>
    </row>
    <row r="1241" spans="1:21" ht="20.100000000000001" hidden="1" customHeight="1">
      <c r="A1241" s="168">
        <v>2200120</v>
      </c>
      <c r="B1241" s="164" t="s">
        <v>2432</v>
      </c>
      <c r="C1241" s="173">
        <v>0</v>
      </c>
      <c r="D1241" s="221">
        <v>0</v>
      </c>
      <c r="E1241" s="222">
        <v>0</v>
      </c>
      <c r="O1241" s="203">
        <f t="shared" si="80"/>
        <v>0</v>
      </c>
      <c r="R1241" s="168">
        <f t="shared" si="78"/>
        <v>0</v>
      </c>
      <c r="S1241" s="203">
        <f t="shared" si="81"/>
        <v>0</v>
      </c>
      <c r="U1241" s="168">
        <f t="shared" si="79"/>
        <v>0</v>
      </c>
    </row>
    <row r="1242" spans="1:21" ht="20.100000000000001" hidden="1" customHeight="1">
      <c r="A1242" s="168">
        <v>2200121</v>
      </c>
      <c r="B1242" s="164" t="s">
        <v>2433</v>
      </c>
      <c r="C1242" s="173">
        <v>0</v>
      </c>
      <c r="D1242" s="221">
        <v>0</v>
      </c>
      <c r="E1242" s="222">
        <v>0</v>
      </c>
      <c r="O1242" s="203">
        <f t="shared" si="80"/>
        <v>0</v>
      </c>
      <c r="R1242" s="168">
        <f t="shared" si="78"/>
        <v>0</v>
      </c>
      <c r="S1242" s="203">
        <f t="shared" si="81"/>
        <v>0</v>
      </c>
      <c r="U1242" s="168">
        <f t="shared" si="79"/>
        <v>0</v>
      </c>
    </row>
    <row r="1243" spans="1:21" ht="20.100000000000001" hidden="1" customHeight="1">
      <c r="A1243" s="168">
        <v>2200122</v>
      </c>
      <c r="B1243" s="164" t="s">
        <v>2434</v>
      </c>
      <c r="C1243" s="173">
        <v>0</v>
      </c>
      <c r="D1243" s="221">
        <v>0</v>
      </c>
      <c r="E1243" s="222">
        <v>0</v>
      </c>
      <c r="O1243" s="203">
        <f t="shared" si="80"/>
        <v>0</v>
      </c>
      <c r="R1243" s="168">
        <f t="shared" si="78"/>
        <v>0</v>
      </c>
      <c r="S1243" s="203">
        <f t="shared" si="81"/>
        <v>0</v>
      </c>
      <c r="U1243" s="168">
        <f t="shared" si="79"/>
        <v>0</v>
      </c>
    </row>
    <row r="1244" spans="1:21" ht="20.100000000000001" hidden="1" customHeight="1">
      <c r="A1244" s="168">
        <v>2200123</v>
      </c>
      <c r="B1244" s="164" t="s">
        <v>2435</v>
      </c>
      <c r="C1244" s="173">
        <v>0</v>
      </c>
      <c r="D1244" s="221">
        <v>0</v>
      </c>
      <c r="E1244" s="222">
        <v>0</v>
      </c>
      <c r="O1244" s="203">
        <f t="shared" si="80"/>
        <v>0</v>
      </c>
      <c r="R1244" s="168">
        <f t="shared" si="78"/>
        <v>0</v>
      </c>
      <c r="S1244" s="203">
        <f t="shared" si="81"/>
        <v>0</v>
      </c>
      <c r="U1244" s="168">
        <f t="shared" si="79"/>
        <v>0</v>
      </c>
    </row>
    <row r="1245" spans="1:21" ht="20.100000000000001" hidden="1" customHeight="1">
      <c r="A1245" s="168">
        <v>2200124</v>
      </c>
      <c r="B1245" s="164" t="s">
        <v>2436</v>
      </c>
      <c r="C1245" s="173">
        <v>0</v>
      </c>
      <c r="D1245" s="221">
        <v>0</v>
      </c>
      <c r="E1245" s="222">
        <v>0</v>
      </c>
      <c r="O1245" s="203">
        <f t="shared" si="80"/>
        <v>0</v>
      </c>
      <c r="R1245" s="168">
        <f t="shared" si="78"/>
        <v>0</v>
      </c>
      <c r="S1245" s="203">
        <f t="shared" si="81"/>
        <v>0</v>
      </c>
      <c r="U1245" s="168">
        <f t="shared" si="79"/>
        <v>0</v>
      </c>
    </row>
    <row r="1246" spans="1:21" ht="20.100000000000001" hidden="1" customHeight="1">
      <c r="A1246" s="168">
        <v>2200125</v>
      </c>
      <c r="B1246" s="164" t="s">
        <v>2437</v>
      </c>
      <c r="C1246" s="173">
        <v>0</v>
      </c>
      <c r="D1246" s="221">
        <v>0</v>
      </c>
      <c r="E1246" s="222">
        <v>0</v>
      </c>
      <c r="O1246" s="203">
        <f t="shared" si="80"/>
        <v>0</v>
      </c>
      <c r="R1246" s="168">
        <f t="shared" si="78"/>
        <v>0</v>
      </c>
      <c r="S1246" s="203">
        <f t="shared" si="81"/>
        <v>0</v>
      </c>
      <c r="U1246" s="168">
        <f t="shared" si="79"/>
        <v>0</v>
      </c>
    </row>
    <row r="1247" spans="1:21" ht="20.100000000000001" hidden="1" customHeight="1">
      <c r="A1247" s="168">
        <v>2200126</v>
      </c>
      <c r="B1247" s="164" t="s">
        <v>2438</v>
      </c>
      <c r="C1247" s="173">
        <v>0</v>
      </c>
      <c r="D1247" s="221">
        <v>0</v>
      </c>
      <c r="E1247" s="222">
        <v>0</v>
      </c>
      <c r="O1247" s="203">
        <f t="shared" si="80"/>
        <v>0</v>
      </c>
      <c r="R1247" s="168">
        <f t="shared" si="78"/>
        <v>0</v>
      </c>
      <c r="S1247" s="203">
        <f t="shared" si="81"/>
        <v>0</v>
      </c>
      <c r="U1247" s="168">
        <f t="shared" si="79"/>
        <v>0</v>
      </c>
    </row>
    <row r="1248" spans="1:21" ht="20.100000000000001" hidden="1" customHeight="1">
      <c r="A1248" s="168">
        <v>2200127</v>
      </c>
      <c r="B1248" s="164" t="s">
        <v>2439</v>
      </c>
      <c r="C1248" s="173">
        <v>0</v>
      </c>
      <c r="D1248" s="221">
        <v>0</v>
      </c>
      <c r="E1248" s="222">
        <v>0</v>
      </c>
      <c r="O1248" s="203">
        <f t="shared" si="80"/>
        <v>0</v>
      </c>
      <c r="R1248" s="168">
        <f t="shared" si="78"/>
        <v>0</v>
      </c>
      <c r="S1248" s="203">
        <f t="shared" si="81"/>
        <v>0</v>
      </c>
      <c r="U1248" s="168">
        <f t="shared" si="79"/>
        <v>0</v>
      </c>
    </row>
    <row r="1249" spans="1:21" ht="20.100000000000001" hidden="1" customHeight="1">
      <c r="A1249" s="168">
        <v>2200128</v>
      </c>
      <c r="B1249" s="164" t="s">
        <v>2440</v>
      </c>
      <c r="C1249" s="173">
        <v>0</v>
      </c>
      <c r="D1249" s="221">
        <v>0</v>
      </c>
      <c r="E1249" s="222">
        <v>0</v>
      </c>
      <c r="O1249" s="203">
        <f t="shared" si="80"/>
        <v>0</v>
      </c>
      <c r="R1249" s="168">
        <f t="shared" si="78"/>
        <v>0</v>
      </c>
      <c r="S1249" s="203">
        <f t="shared" si="81"/>
        <v>0</v>
      </c>
      <c r="U1249" s="168">
        <f t="shared" si="79"/>
        <v>0</v>
      </c>
    </row>
    <row r="1250" spans="1:21" ht="20.100000000000001" hidden="1" customHeight="1">
      <c r="A1250" s="168">
        <v>2200129</v>
      </c>
      <c r="B1250" s="164" t="s">
        <v>2441</v>
      </c>
      <c r="C1250" s="173">
        <v>0</v>
      </c>
      <c r="D1250" s="221">
        <v>0</v>
      </c>
      <c r="E1250" s="222">
        <v>0</v>
      </c>
      <c r="O1250" s="203">
        <f t="shared" si="80"/>
        <v>0</v>
      </c>
      <c r="R1250" s="168">
        <f t="shared" si="78"/>
        <v>0</v>
      </c>
      <c r="S1250" s="203">
        <f t="shared" si="81"/>
        <v>0</v>
      </c>
      <c r="U1250" s="168">
        <f t="shared" si="79"/>
        <v>0</v>
      </c>
    </row>
    <row r="1251" spans="1:21" ht="20.100000000000001" customHeight="1">
      <c r="A1251" s="168">
        <v>2200150</v>
      </c>
      <c r="B1251" s="164" t="s">
        <v>1511</v>
      </c>
      <c r="C1251" s="173">
        <v>2534.33</v>
      </c>
      <c r="D1251" s="221">
        <v>1</v>
      </c>
      <c r="E1251" s="222">
        <v>2534.33</v>
      </c>
      <c r="F1251" s="168">
        <v>2534</v>
      </c>
      <c r="O1251" s="203">
        <f t="shared" si="80"/>
        <v>-0.32999999999992702</v>
      </c>
      <c r="P1251" s="168">
        <v>0.32999999999992702</v>
      </c>
      <c r="R1251" s="168">
        <f t="shared" si="78"/>
        <v>2534.33</v>
      </c>
      <c r="S1251" s="203">
        <f t="shared" si="81"/>
        <v>0</v>
      </c>
      <c r="U1251" s="168">
        <f t="shared" si="79"/>
        <v>2534.33</v>
      </c>
    </row>
    <row r="1252" spans="1:21" ht="20.100000000000001" customHeight="1">
      <c r="A1252" s="168">
        <v>2200199</v>
      </c>
      <c r="B1252" s="164" t="s">
        <v>2442</v>
      </c>
      <c r="C1252" s="173">
        <v>574.33000000000004</v>
      </c>
      <c r="D1252" s="221">
        <v>0</v>
      </c>
      <c r="E1252" s="222">
        <v>574.33000000000004</v>
      </c>
      <c r="O1252" s="203">
        <f t="shared" si="80"/>
        <v>-574.33000000000004</v>
      </c>
      <c r="Q1252" s="168">
        <v>574.33000000000004</v>
      </c>
      <c r="R1252" s="168">
        <f t="shared" si="78"/>
        <v>574.33000000000004</v>
      </c>
      <c r="S1252" s="203">
        <f t="shared" si="81"/>
        <v>0</v>
      </c>
      <c r="U1252" s="168">
        <f t="shared" si="79"/>
        <v>574.33000000000004</v>
      </c>
    </row>
    <row r="1253" spans="1:21" ht="20.100000000000001" customHeight="1">
      <c r="A1253" s="168">
        <v>22005</v>
      </c>
      <c r="B1253" s="164" t="s">
        <v>2443</v>
      </c>
      <c r="C1253" s="173">
        <v>433.21</v>
      </c>
      <c r="D1253" s="221">
        <v>0</v>
      </c>
      <c r="E1253" s="222">
        <v>433.21</v>
      </c>
      <c r="F1253" s="168">
        <v>36</v>
      </c>
      <c r="O1253" s="203">
        <f t="shared" si="80"/>
        <v>-397.21</v>
      </c>
      <c r="Q1253" s="168">
        <v>397.21</v>
      </c>
      <c r="R1253" s="168">
        <f t="shared" si="78"/>
        <v>433.21</v>
      </c>
      <c r="S1253" s="203">
        <f t="shared" si="81"/>
        <v>0</v>
      </c>
      <c r="U1253" s="168">
        <f t="shared" si="79"/>
        <v>433.21</v>
      </c>
    </row>
    <row r="1254" spans="1:21" ht="20.100000000000001" hidden="1" customHeight="1">
      <c r="A1254" s="168">
        <v>2200501</v>
      </c>
      <c r="B1254" s="164" t="s">
        <v>1502</v>
      </c>
      <c r="C1254" s="173">
        <v>0</v>
      </c>
      <c r="D1254" s="221">
        <v>1</v>
      </c>
      <c r="E1254" s="222">
        <v>0</v>
      </c>
      <c r="O1254" s="203">
        <f t="shared" si="80"/>
        <v>0</v>
      </c>
      <c r="R1254" s="168">
        <f t="shared" si="78"/>
        <v>0</v>
      </c>
      <c r="S1254" s="203">
        <f t="shared" si="81"/>
        <v>0</v>
      </c>
      <c r="U1254" s="168">
        <f t="shared" si="79"/>
        <v>0</v>
      </c>
    </row>
    <row r="1255" spans="1:21" ht="20.100000000000001" hidden="1" customHeight="1">
      <c r="A1255" s="168">
        <v>2200502</v>
      </c>
      <c r="B1255" s="164" t="s">
        <v>1503</v>
      </c>
      <c r="C1255" s="173">
        <v>0</v>
      </c>
      <c r="D1255" s="221">
        <v>2</v>
      </c>
      <c r="E1255" s="222">
        <v>0</v>
      </c>
      <c r="O1255" s="203">
        <f t="shared" si="80"/>
        <v>0</v>
      </c>
      <c r="R1255" s="168">
        <f t="shared" si="78"/>
        <v>0</v>
      </c>
      <c r="S1255" s="203">
        <f t="shared" si="81"/>
        <v>0</v>
      </c>
      <c r="U1255" s="168">
        <f t="shared" si="79"/>
        <v>0</v>
      </c>
    </row>
    <row r="1256" spans="1:21" ht="20.100000000000001" hidden="1" customHeight="1">
      <c r="A1256" s="168">
        <v>2200503</v>
      </c>
      <c r="B1256" s="164" t="s">
        <v>1504</v>
      </c>
      <c r="C1256" s="173">
        <v>0</v>
      </c>
      <c r="D1256" s="221">
        <v>2</v>
      </c>
      <c r="E1256" s="222">
        <v>0</v>
      </c>
      <c r="O1256" s="203">
        <f t="shared" si="80"/>
        <v>0</v>
      </c>
      <c r="R1256" s="168">
        <f t="shared" si="78"/>
        <v>0</v>
      </c>
      <c r="S1256" s="203">
        <f t="shared" si="81"/>
        <v>0</v>
      </c>
      <c r="U1256" s="168">
        <f t="shared" si="79"/>
        <v>0</v>
      </c>
    </row>
    <row r="1257" spans="1:21" ht="20.100000000000001" customHeight="1">
      <c r="A1257" s="168">
        <v>2200504</v>
      </c>
      <c r="B1257" s="164" t="s">
        <v>2444</v>
      </c>
      <c r="C1257" s="173">
        <v>36.21</v>
      </c>
      <c r="D1257" s="221">
        <v>0</v>
      </c>
      <c r="E1257" s="222">
        <v>36.21</v>
      </c>
      <c r="F1257" s="168">
        <v>36</v>
      </c>
      <c r="O1257" s="203">
        <f t="shared" si="80"/>
        <v>-0.21000000000000099</v>
      </c>
      <c r="Q1257" s="168">
        <v>0.21000000000000099</v>
      </c>
      <c r="R1257" s="168">
        <f t="shared" si="78"/>
        <v>36.21</v>
      </c>
      <c r="S1257" s="203">
        <f t="shared" si="81"/>
        <v>0</v>
      </c>
      <c r="U1257" s="168">
        <f t="shared" si="79"/>
        <v>36.21</v>
      </c>
    </row>
    <row r="1258" spans="1:21" ht="20.100000000000001" hidden="1" customHeight="1">
      <c r="A1258" s="168">
        <v>2200506</v>
      </c>
      <c r="B1258" s="164" t="s">
        <v>2445</v>
      </c>
      <c r="C1258" s="173">
        <v>0</v>
      </c>
      <c r="D1258" s="221">
        <v>0</v>
      </c>
      <c r="E1258" s="222">
        <v>0</v>
      </c>
      <c r="O1258" s="203">
        <f t="shared" si="80"/>
        <v>0</v>
      </c>
      <c r="R1258" s="168">
        <f t="shared" si="78"/>
        <v>0</v>
      </c>
      <c r="S1258" s="203">
        <f t="shared" si="81"/>
        <v>0</v>
      </c>
      <c r="U1258" s="168">
        <f t="shared" si="79"/>
        <v>0</v>
      </c>
    </row>
    <row r="1259" spans="1:21" ht="20.100000000000001" hidden="1" customHeight="1">
      <c r="A1259" s="168">
        <v>2200507</v>
      </c>
      <c r="B1259" s="164" t="s">
        <v>2446</v>
      </c>
      <c r="C1259" s="173">
        <v>0</v>
      </c>
      <c r="D1259" s="221">
        <v>0</v>
      </c>
      <c r="E1259" s="222">
        <v>0</v>
      </c>
      <c r="O1259" s="203">
        <f t="shared" si="80"/>
        <v>0</v>
      </c>
      <c r="R1259" s="168">
        <f t="shared" si="78"/>
        <v>0</v>
      </c>
      <c r="S1259" s="203">
        <f t="shared" si="81"/>
        <v>0</v>
      </c>
      <c r="U1259" s="168">
        <f t="shared" si="79"/>
        <v>0</v>
      </c>
    </row>
    <row r="1260" spans="1:21" ht="20.100000000000001" hidden="1" customHeight="1">
      <c r="A1260" s="168">
        <v>2200508</v>
      </c>
      <c r="B1260" s="164" t="s">
        <v>2447</v>
      </c>
      <c r="C1260" s="173">
        <v>0</v>
      </c>
      <c r="D1260" s="221">
        <v>0</v>
      </c>
      <c r="E1260" s="222">
        <v>0</v>
      </c>
      <c r="O1260" s="203">
        <f t="shared" si="80"/>
        <v>0</v>
      </c>
      <c r="R1260" s="168">
        <f t="shared" si="78"/>
        <v>0</v>
      </c>
      <c r="S1260" s="203">
        <f t="shared" si="81"/>
        <v>0</v>
      </c>
      <c r="U1260" s="168">
        <f t="shared" si="79"/>
        <v>0</v>
      </c>
    </row>
    <row r="1261" spans="1:21" ht="20.100000000000001" customHeight="1">
      <c r="A1261" s="168">
        <v>2200509</v>
      </c>
      <c r="B1261" s="164" t="s">
        <v>2448</v>
      </c>
      <c r="C1261" s="173">
        <v>397</v>
      </c>
      <c r="D1261" s="221">
        <v>0</v>
      </c>
      <c r="E1261" s="222">
        <v>397</v>
      </c>
      <c r="O1261" s="203">
        <f t="shared" si="80"/>
        <v>-397</v>
      </c>
      <c r="Q1261" s="168">
        <v>397</v>
      </c>
      <c r="R1261" s="168">
        <f t="shared" si="78"/>
        <v>397</v>
      </c>
      <c r="S1261" s="203">
        <f t="shared" si="81"/>
        <v>0</v>
      </c>
      <c r="U1261" s="168">
        <f t="shared" si="79"/>
        <v>397</v>
      </c>
    </row>
    <row r="1262" spans="1:21" ht="20.100000000000001" hidden="1" customHeight="1">
      <c r="A1262" s="168">
        <v>2200510</v>
      </c>
      <c r="B1262" s="164" t="s">
        <v>2449</v>
      </c>
      <c r="C1262" s="173">
        <v>0</v>
      </c>
      <c r="D1262" s="221">
        <v>0</v>
      </c>
      <c r="E1262" s="222">
        <v>0</v>
      </c>
      <c r="O1262" s="203">
        <f t="shared" si="80"/>
        <v>0</v>
      </c>
      <c r="R1262" s="168">
        <f t="shared" si="78"/>
        <v>0</v>
      </c>
      <c r="S1262" s="203">
        <f t="shared" si="81"/>
        <v>0</v>
      </c>
      <c r="U1262" s="168">
        <f t="shared" si="79"/>
        <v>0</v>
      </c>
    </row>
    <row r="1263" spans="1:21" ht="20.100000000000001" hidden="1" customHeight="1">
      <c r="A1263" s="168">
        <v>2200511</v>
      </c>
      <c r="B1263" s="164" t="s">
        <v>2450</v>
      </c>
      <c r="C1263" s="173">
        <v>0</v>
      </c>
      <c r="D1263" s="221">
        <v>0</v>
      </c>
      <c r="E1263" s="222">
        <v>0</v>
      </c>
      <c r="O1263" s="203">
        <f t="shared" si="80"/>
        <v>0</v>
      </c>
      <c r="R1263" s="168">
        <f t="shared" si="78"/>
        <v>0</v>
      </c>
      <c r="S1263" s="203">
        <f t="shared" si="81"/>
        <v>0</v>
      </c>
      <c r="U1263" s="168">
        <f t="shared" si="79"/>
        <v>0</v>
      </c>
    </row>
    <row r="1264" spans="1:21" ht="20.100000000000001" hidden="1" customHeight="1">
      <c r="A1264" s="168">
        <v>2200512</v>
      </c>
      <c r="B1264" s="164" t="s">
        <v>2451</v>
      </c>
      <c r="C1264" s="173">
        <v>0</v>
      </c>
      <c r="D1264" s="221">
        <v>0</v>
      </c>
      <c r="E1264" s="222">
        <v>0</v>
      </c>
      <c r="O1264" s="203">
        <f t="shared" si="80"/>
        <v>0</v>
      </c>
      <c r="R1264" s="168">
        <f t="shared" si="78"/>
        <v>0</v>
      </c>
      <c r="S1264" s="203">
        <f t="shared" si="81"/>
        <v>0</v>
      </c>
      <c r="U1264" s="168">
        <f t="shared" si="79"/>
        <v>0</v>
      </c>
    </row>
    <row r="1265" spans="1:21" ht="20.100000000000001" hidden="1" customHeight="1">
      <c r="A1265" s="168">
        <v>2200513</v>
      </c>
      <c r="B1265" s="164" t="s">
        <v>2452</v>
      </c>
      <c r="C1265" s="173">
        <v>0</v>
      </c>
      <c r="D1265" s="221">
        <v>0</v>
      </c>
      <c r="E1265" s="222">
        <v>0</v>
      </c>
      <c r="O1265" s="203">
        <f t="shared" si="80"/>
        <v>0</v>
      </c>
      <c r="R1265" s="168">
        <f t="shared" si="78"/>
        <v>0</v>
      </c>
      <c r="S1265" s="203">
        <f t="shared" si="81"/>
        <v>0</v>
      </c>
      <c r="U1265" s="168">
        <f t="shared" si="79"/>
        <v>0</v>
      </c>
    </row>
    <row r="1266" spans="1:21" ht="20.100000000000001" hidden="1" customHeight="1">
      <c r="A1266" s="168">
        <v>2200514</v>
      </c>
      <c r="B1266" s="164" t="s">
        <v>2453</v>
      </c>
      <c r="C1266" s="173">
        <v>0</v>
      </c>
      <c r="D1266" s="221">
        <v>0</v>
      </c>
      <c r="E1266" s="222">
        <v>0</v>
      </c>
      <c r="O1266" s="203">
        <f t="shared" si="80"/>
        <v>0</v>
      </c>
      <c r="R1266" s="168">
        <f t="shared" si="78"/>
        <v>0</v>
      </c>
      <c r="S1266" s="203">
        <f t="shared" si="81"/>
        <v>0</v>
      </c>
      <c r="U1266" s="168">
        <f t="shared" si="79"/>
        <v>0</v>
      </c>
    </row>
    <row r="1267" spans="1:21" ht="20.100000000000001" hidden="1" customHeight="1">
      <c r="A1267" s="168">
        <v>2200599</v>
      </c>
      <c r="B1267" s="164" t="s">
        <v>2454</v>
      </c>
      <c r="C1267" s="173">
        <v>0</v>
      </c>
      <c r="D1267" s="221">
        <v>0</v>
      </c>
      <c r="E1267" s="222">
        <v>0</v>
      </c>
      <c r="O1267" s="203">
        <f t="shared" si="80"/>
        <v>0</v>
      </c>
      <c r="R1267" s="168">
        <f t="shared" si="78"/>
        <v>0</v>
      </c>
      <c r="S1267" s="203">
        <f t="shared" si="81"/>
        <v>0</v>
      </c>
      <c r="U1267" s="168">
        <f t="shared" si="79"/>
        <v>0</v>
      </c>
    </row>
    <row r="1268" spans="1:21" ht="20.100000000000001" hidden="1" customHeight="1">
      <c r="A1268" s="168">
        <v>22099</v>
      </c>
      <c r="B1268" s="164" t="s">
        <v>2455</v>
      </c>
      <c r="C1268" s="173">
        <v>0</v>
      </c>
      <c r="D1268" s="221">
        <v>0</v>
      </c>
      <c r="E1268" s="222">
        <v>0</v>
      </c>
      <c r="O1268" s="203">
        <f t="shared" si="80"/>
        <v>0</v>
      </c>
      <c r="R1268" s="168">
        <f t="shared" si="78"/>
        <v>0</v>
      </c>
      <c r="S1268" s="203">
        <f t="shared" si="81"/>
        <v>0</v>
      </c>
      <c r="U1268" s="168">
        <f t="shared" si="79"/>
        <v>0</v>
      </c>
    </row>
    <row r="1269" spans="1:21" ht="20.100000000000001" hidden="1" customHeight="1">
      <c r="A1269" s="168">
        <v>2209901</v>
      </c>
      <c r="B1269" s="164" t="s">
        <v>1012</v>
      </c>
      <c r="C1269" s="173">
        <v>0</v>
      </c>
      <c r="D1269" s="221">
        <v>0</v>
      </c>
      <c r="E1269" s="222">
        <v>0</v>
      </c>
      <c r="O1269" s="203">
        <f t="shared" si="80"/>
        <v>0</v>
      </c>
      <c r="R1269" s="168">
        <f t="shared" si="78"/>
        <v>0</v>
      </c>
      <c r="S1269" s="203">
        <f t="shared" si="81"/>
        <v>0</v>
      </c>
      <c r="U1269" s="168">
        <f t="shared" si="79"/>
        <v>0</v>
      </c>
    </row>
    <row r="1270" spans="1:21" ht="20.100000000000001" customHeight="1">
      <c r="A1270" s="168">
        <v>221</v>
      </c>
      <c r="B1270" s="164" t="s">
        <v>2456</v>
      </c>
      <c r="C1270" s="173">
        <v>26071</v>
      </c>
      <c r="D1270" s="221">
        <v>0</v>
      </c>
      <c r="E1270" s="222">
        <v>25184.53</v>
      </c>
      <c r="F1270" s="168">
        <v>22110</v>
      </c>
      <c r="J1270" s="168">
        <v>2494</v>
      </c>
      <c r="K1270" s="168">
        <v>38.65</v>
      </c>
      <c r="M1270" s="168">
        <v>42</v>
      </c>
      <c r="N1270" s="168">
        <v>544</v>
      </c>
      <c r="O1270" s="203">
        <f t="shared" si="80"/>
        <v>44.120000000002598</v>
      </c>
      <c r="P1270" s="168">
        <v>1710.35</v>
      </c>
      <c r="Q1270" s="168">
        <v>132.530000000001</v>
      </c>
      <c r="R1270" s="168">
        <f t="shared" si="78"/>
        <v>27071.53</v>
      </c>
      <c r="S1270" s="203">
        <f t="shared" si="81"/>
        <v>1887</v>
      </c>
      <c r="T1270" s="168">
        <v>-1001</v>
      </c>
      <c r="U1270" s="168">
        <f t="shared" si="79"/>
        <v>26070.53</v>
      </c>
    </row>
    <row r="1271" spans="1:21" ht="20.100000000000001" customHeight="1">
      <c r="A1271" s="168">
        <v>22101</v>
      </c>
      <c r="B1271" s="164" t="s">
        <v>2457</v>
      </c>
      <c r="C1271" s="173">
        <f>3954.72-1</f>
        <v>3953.72</v>
      </c>
      <c r="D1271" s="221">
        <v>0</v>
      </c>
      <c r="E1271" s="222">
        <v>3068.72</v>
      </c>
      <c r="J1271" s="168">
        <v>2494</v>
      </c>
      <c r="K1271" s="168">
        <v>38.65</v>
      </c>
      <c r="M1271" s="168">
        <v>42</v>
      </c>
      <c r="N1271" s="168">
        <v>544</v>
      </c>
      <c r="O1271" s="203">
        <f t="shared" si="80"/>
        <v>49.930000000000298</v>
      </c>
      <c r="P1271" s="168">
        <v>1710.35</v>
      </c>
      <c r="Q1271" s="168">
        <v>126.72</v>
      </c>
      <c r="R1271" s="168">
        <f t="shared" si="78"/>
        <v>4955.72</v>
      </c>
      <c r="S1271" s="203">
        <f t="shared" si="81"/>
        <v>1887</v>
      </c>
      <c r="T1271" s="168">
        <v>-1001</v>
      </c>
      <c r="U1271" s="168">
        <f t="shared" si="79"/>
        <v>3954.72</v>
      </c>
    </row>
    <row r="1272" spans="1:21" ht="20.100000000000001" customHeight="1">
      <c r="A1272" s="168">
        <v>2210101</v>
      </c>
      <c r="B1272" s="164" t="s">
        <v>2458</v>
      </c>
      <c r="C1272" s="173">
        <v>989</v>
      </c>
      <c r="D1272" s="221">
        <v>20</v>
      </c>
      <c r="E1272" s="222">
        <v>800</v>
      </c>
      <c r="J1272" s="168">
        <v>1990</v>
      </c>
      <c r="O1272" s="203">
        <f t="shared" si="80"/>
        <v>1190</v>
      </c>
      <c r="R1272" s="168">
        <f t="shared" si="78"/>
        <v>1990</v>
      </c>
      <c r="S1272" s="203">
        <f t="shared" si="81"/>
        <v>1190</v>
      </c>
      <c r="T1272" s="168">
        <v>-1001</v>
      </c>
      <c r="U1272" s="168">
        <f t="shared" si="79"/>
        <v>989</v>
      </c>
    </row>
    <row r="1273" spans="1:21" ht="20.100000000000001" hidden="1" customHeight="1">
      <c r="A1273" s="168">
        <v>2210102</v>
      </c>
      <c r="B1273" s="164" t="s">
        <v>2459</v>
      </c>
      <c r="C1273" s="173">
        <v>0</v>
      </c>
      <c r="D1273" s="221">
        <v>0</v>
      </c>
      <c r="E1273" s="222">
        <v>0</v>
      </c>
      <c r="O1273" s="203">
        <f t="shared" si="80"/>
        <v>0</v>
      </c>
      <c r="R1273" s="168">
        <f t="shared" si="78"/>
        <v>0</v>
      </c>
      <c r="S1273" s="203">
        <f t="shared" si="81"/>
        <v>0</v>
      </c>
      <c r="U1273" s="168">
        <f t="shared" si="79"/>
        <v>0</v>
      </c>
    </row>
    <row r="1274" spans="1:21" ht="20.100000000000001" customHeight="1">
      <c r="A1274" s="168">
        <v>2210103</v>
      </c>
      <c r="B1274" s="164" t="s">
        <v>2460</v>
      </c>
      <c r="C1274" s="173">
        <v>697</v>
      </c>
      <c r="D1274" s="221">
        <v>20</v>
      </c>
      <c r="E1274" s="222">
        <v>0</v>
      </c>
      <c r="J1274" s="168">
        <v>504</v>
      </c>
      <c r="N1274" s="168">
        <v>193</v>
      </c>
      <c r="O1274" s="203">
        <f t="shared" si="80"/>
        <v>697</v>
      </c>
      <c r="R1274" s="168">
        <f t="shared" si="78"/>
        <v>697</v>
      </c>
      <c r="S1274" s="203">
        <f t="shared" si="81"/>
        <v>697</v>
      </c>
      <c r="U1274" s="168">
        <f t="shared" si="79"/>
        <v>697</v>
      </c>
    </row>
    <row r="1275" spans="1:21" ht="20.100000000000001" hidden="1" customHeight="1">
      <c r="A1275" s="168">
        <v>2210104</v>
      </c>
      <c r="B1275" s="164" t="s">
        <v>2461</v>
      </c>
      <c r="C1275" s="173">
        <v>0</v>
      </c>
      <c r="D1275" s="221">
        <v>0</v>
      </c>
      <c r="E1275" s="222">
        <v>0</v>
      </c>
      <c r="O1275" s="203">
        <f t="shared" si="80"/>
        <v>0</v>
      </c>
      <c r="R1275" s="168">
        <f t="shared" si="78"/>
        <v>0</v>
      </c>
      <c r="S1275" s="203">
        <f t="shared" si="81"/>
        <v>0</v>
      </c>
      <c r="U1275" s="168">
        <f t="shared" si="79"/>
        <v>0</v>
      </c>
    </row>
    <row r="1276" spans="1:21" ht="20.100000000000001" customHeight="1">
      <c r="A1276" s="168">
        <v>2210105</v>
      </c>
      <c r="B1276" s="164" t="s">
        <v>2462</v>
      </c>
      <c r="C1276" s="173">
        <v>1500</v>
      </c>
      <c r="D1276" s="221">
        <v>21</v>
      </c>
      <c r="E1276" s="222">
        <v>1500</v>
      </c>
      <c r="K1276" s="168">
        <v>38.65</v>
      </c>
      <c r="N1276" s="168">
        <v>351</v>
      </c>
      <c r="O1276" s="203">
        <f t="shared" si="80"/>
        <v>-1110.3499999999999</v>
      </c>
      <c r="P1276" s="168">
        <v>1110.3499999999999</v>
      </c>
      <c r="R1276" s="168">
        <f t="shared" si="78"/>
        <v>1500</v>
      </c>
      <c r="S1276" s="203">
        <f t="shared" si="81"/>
        <v>0</v>
      </c>
      <c r="U1276" s="168">
        <f t="shared" si="79"/>
        <v>1500</v>
      </c>
    </row>
    <row r="1277" spans="1:21" ht="20.100000000000001" customHeight="1">
      <c r="A1277" s="168">
        <v>2210106</v>
      </c>
      <c r="B1277" s="164" t="s">
        <v>2463</v>
      </c>
      <c r="C1277" s="173">
        <v>600</v>
      </c>
      <c r="D1277" s="221">
        <v>20</v>
      </c>
      <c r="E1277" s="222">
        <v>600</v>
      </c>
      <c r="O1277" s="203">
        <f t="shared" si="80"/>
        <v>-600</v>
      </c>
      <c r="P1277" s="168">
        <v>600</v>
      </c>
      <c r="R1277" s="168">
        <f t="shared" si="78"/>
        <v>600</v>
      </c>
      <c r="S1277" s="203">
        <f t="shared" si="81"/>
        <v>0</v>
      </c>
      <c r="U1277" s="168">
        <f t="shared" si="79"/>
        <v>600</v>
      </c>
    </row>
    <row r="1278" spans="1:21" ht="20.100000000000001" customHeight="1">
      <c r="A1278" s="168">
        <v>2210107</v>
      </c>
      <c r="B1278" s="164" t="s">
        <v>2464</v>
      </c>
      <c r="C1278" s="173">
        <v>168.72</v>
      </c>
      <c r="D1278" s="221">
        <v>0</v>
      </c>
      <c r="E1278" s="222">
        <v>168.72</v>
      </c>
      <c r="M1278" s="168">
        <v>42</v>
      </c>
      <c r="O1278" s="203">
        <f t="shared" si="80"/>
        <v>-126.72</v>
      </c>
      <c r="Q1278" s="168">
        <v>126.72</v>
      </c>
      <c r="R1278" s="168">
        <f t="shared" si="78"/>
        <v>168.72</v>
      </c>
      <c r="S1278" s="203">
        <f t="shared" si="81"/>
        <v>0</v>
      </c>
      <c r="U1278" s="168">
        <f t="shared" si="79"/>
        <v>168.72</v>
      </c>
    </row>
    <row r="1279" spans="1:21" ht="20.100000000000001" hidden="1" customHeight="1">
      <c r="A1279" s="168">
        <v>2210108</v>
      </c>
      <c r="B1279" s="164" t="s">
        <v>2465</v>
      </c>
      <c r="C1279" s="173">
        <v>0</v>
      </c>
      <c r="D1279" s="221">
        <v>0</v>
      </c>
      <c r="E1279" s="222">
        <v>0</v>
      </c>
      <c r="O1279" s="203">
        <f t="shared" si="80"/>
        <v>0</v>
      </c>
      <c r="R1279" s="168">
        <f t="shared" si="78"/>
        <v>0</v>
      </c>
      <c r="S1279" s="203">
        <f t="shared" si="81"/>
        <v>0</v>
      </c>
      <c r="U1279" s="168">
        <f t="shared" si="79"/>
        <v>0</v>
      </c>
    </row>
    <row r="1280" spans="1:21" ht="20.100000000000001" hidden="1" customHeight="1">
      <c r="A1280" s="168">
        <v>2210109</v>
      </c>
      <c r="B1280" s="164" t="s">
        <v>2466</v>
      </c>
      <c r="C1280" s="173">
        <v>0</v>
      </c>
      <c r="D1280" s="221">
        <v>0</v>
      </c>
      <c r="E1280" s="222">
        <v>0</v>
      </c>
      <c r="O1280" s="203">
        <f t="shared" si="80"/>
        <v>0</v>
      </c>
      <c r="R1280" s="168">
        <f t="shared" si="78"/>
        <v>0</v>
      </c>
      <c r="S1280" s="203">
        <f t="shared" si="81"/>
        <v>0</v>
      </c>
      <c r="U1280" s="168">
        <f t="shared" si="79"/>
        <v>0</v>
      </c>
    </row>
    <row r="1281" spans="1:21" ht="20.100000000000001" hidden="1" customHeight="1">
      <c r="A1281" s="168">
        <v>2210199</v>
      </c>
      <c r="B1281" s="164" t="s">
        <v>2467</v>
      </c>
      <c r="C1281" s="173">
        <v>0</v>
      </c>
      <c r="D1281" s="221">
        <v>0</v>
      </c>
      <c r="E1281" s="222">
        <v>0</v>
      </c>
      <c r="O1281" s="203">
        <f t="shared" si="80"/>
        <v>0</v>
      </c>
      <c r="R1281" s="168">
        <f t="shared" si="78"/>
        <v>0</v>
      </c>
      <c r="S1281" s="203">
        <f t="shared" si="81"/>
        <v>0</v>
      </c>
      <c r="U1281" s="168">
        <f t="shared" si="79"/>
        <v>0</v>
      </c>
    </row>
    <row r="1282" spans="1:21" ht="20.100000000000001" customHeight="1">
      <c r="A1282" s="168">
        <v>22102</v>
      </c>
      <c r="B1282" s="164" t="s">
        <v>2468</v>
      </c>
      <c r="C1282" s="173">
        <v>22115.81</v>
      </c>
      <c r="D1282" s="221">
        <v>0</v>
      </c>
      <c r="E1282" s="222">
        <v>22115.81</v>
      </c>
      <c r="F1282" s="168">
        <v>22110</v>
      </c>
      <c r="O1282" s="203">
        <f t="shared" si="80"/>
        <v>-5.8100000000013097</v>
      </c>
      <c r="Q1282" s="168">
        <v>5.8100000000013097</v>
      </c>
      <c r="R1282" s="168">
        <f t="shared" si="78"/>
        <v>22115.81</v>
      </c>
      <c r="S1282" s="203">
        <f t="shared" si="81"/>
        <v>0</v>
      </c>
      <c r="U1282" s="168">
        <f t="shared" si="79"/>
        <v>22115.81</v>
      </c>
    </row>
    <row r="1283" spans="1:21" ht="20.100000000000001" customHeight="1">
      <c r="A1283" s="168">
        <v>2210201</v>
      </c>
      <c r="B1283" s="164" t="s">
        <v>2469</v>
      </c>
      <c r="C1283" s="173">
        <v>22115.81</v>
      </c>
      <c r="D1283" s="221">
        <v>0</v>
      </c>
      <c r="E1283" s="222">
        <v>22115.81</v>
      </c>
      <c r="F1283" s="168">
        <v>22110</v>
      </c>
      <c r="O1283" s="203">
        <f t="shared" si="80"/>
        <v>-5.8100000000013097</v>
      </c>
      <c r="Q1283" s="168">
        <v>5.8100000000013097</v>
      </c>
      <c r="R1283" s="168">
        <f t="shared" si="78"/>
        <v>22115.81</v>
      </c>
      <c r="S1283" s="203">
        <f t="shared" si="81"/>
        <v>0</v>
      </c>
      <c r="U1283" s="168">
        <f t="shared" si="79"/>
        <v>22115.81</v>
      </c>
    </row>
    <row r="1284" spans="1:21" ht="20.100000000000001" hidden="1" customHeight="1">
      <c r="A1284" s="168">
        <v>2210202</v>
      </c>
      <c r="B1284" s="164" t="s">
        <v>2470</v>
      </c>
      <c r="C1284" s="173">
        <v>0</v>
      </c>
      <c r="D1284" s="221">
        <v>0</v>
      </c>
      <c r="E1284" s="222">
        <v>0</v>
      </c>
      <c r="O1284" s="203">
        <f t="shared" si="80"/>
        <v>0</v>
      </c>
      <c r="R1284" s="168">
        <f t="shared" si="78"/>
        <v>0</v>
      </c>
      <c r="S1284" s="203">
        <f t="shared" si="81"/>
        <v>0</v>
      </c>
      <c r="U1284" s="168">
        <f t="shared" si="79"/>
        <v>0</v>
      </c>
    </row>
    <row r="1285" spans="1:21" ht="20.100000000000001" hidden="1" customHeight="1">
      <c r="A1285" s="168">
        <v>2210203</v>
      </c>
      <c r="B1285" s="164" t="s">
        <v>2471</v>
      </c>
      <c r="C1285" s="173">
        <v>0</v>
      </c>
      <c r="D1285" s="221">
        <v>0</v>
      </c>
      <c r="E1285" s="222">
        <v>0</v>
      </c>
      <c r="O1285" s="203">
        <f t="shared" si="80"/>
        <v>0</v>
      </c>
      <c r="R1285" s="168">
        <f t="shared" si="78"/>
        <v>0</v>
      </c>
      <c r="S1285" s="203">
        <f t="shared" si="81"/>
        <v>0</v>
      </c>
      <c r="U1285" s="168">
        <f t="shared" si="79"/>
        <v>0</v>
      </c>
    </row>
    <row r="1286" spans="1:21" ht="20.100000000000001" hidden="1" customHeight="1">
      <c r="A1286" s="168">
        <v>22103</v>
      </c>
      <c r="B1286" s="164" t="s">
        <v>2472</v>
      </c>
      <c r="C1286" s="173">
        <v>0</v>
      </c>
      <c r="D1286" s="221">
        <v>0</v>
      </c>
      <c r="E1286" s="222">
        <v>0</v>
      </c>
      <c r="O1286" s="203">
        <f t="shared" si="80"/>
        <v>0</v>
      </c>
      <c r="R1286" s="168">
        <f t="shared" ref="R1286:R1349" si="82">F1286+G1286+H1286+I1286+J1286+K1286+L1286+M1286+N1286+P1286+Q1286</f>
        <v>0</v>
      </c>
      <c r="S1286" s="203">
        <f t="shared" si="81"/>
        <v>0</v>
      </c>
      <c r="U1286" s="168">
        <f t="shared" ref="U1286:U1349" si="83">R1286+T1286</f>
        <v>0</v>
      </c>
    </row>
    <row r="1287" spans="1:21" ht="20.100000000000001" hidden="1" customHeight="1">
      <c r="A1287" s="168">
        <v>2210301</v>
      </c>
      <c r="B1287" s="164" t="s">
        <v>2473</v>
      </c>
      <c r="C1287" s="173">
        <v>0</v>
      </c>
      <c r="D1287" s="221">
        <v>0</v>
      </c>
      <c r="E1287" s="222">
        <v>0</v>
      </c>
      <c r="O1287" s="203">
        <f t="shared" ref="O1287:O1350" si="84">F1287+G1287+H1287+I1287+J1287+K1287+L1287+M1287+N1287-E1287</f>
        <v>0</v>
      </c>
      <c r="R1287" s="168">
        <f t="shared" si="82"/>
        <v>0</v>
      </c>
      <c r="S1287" s="203">
        <f t="shared" ref="S1287:S1350" si="85">R1287-E1287</f>
        <v>0</v>
      </c>
      <c r="U1287" s="168">
        <f t="shared" si="83"/>
        <v>0</v>
      </c>
    </row>
    <row r="1288" spans="1:21" ht="20.100000000000001" hidden="1" customHeight="1">
      <c r="A1288" s="168">
        <v>2210302</v>
      </c>
      <c r="B1288" s="164" t="s">
        <v>2474</v>
      </c>
      <c r="C1288" s="173">
        <v>0</v>
      </c>
      <c r="D1288" s="221">
        <v>0</v>
      </c>
      <c r="E1288" s="222">
        <v>0</v>
      </c>
      <c r="O1288" s="203">
        <f t="shared" si="84"/>
        <v>0</v>
      </c>
      <c r="R1288" s="168">
        <f t="shared" si="82"/>
        <v>0</v>
      </c>
      <c r="S1288" s="203">
        <f t="shared" si="85"/>
        <v>0</v>
      </c>
      <c r="U1288" s="168">
        <f t="shared" si="83"/>
        <v>0</v>
      </c>
    </row>
    <row r="1289" spans="1:21" ht="20.100000000000001" hidden="1" customHeight="1">
      <c r="A1289" s="168">
        <v>2210399</v>
      </c>
      <c r="B1289" s="164" t="s">
        <v>2475</v>
      </c>
      <c r="C1289" s="173">
        <v>0</v>
      </c>
      <c r="D1289" s="221">
        <v>0</v>
      </c>
      <c r="E1289" s="222">
        <v>0</v>
      </c>
      <c r="O1289" s="203">
        <f t="shared" si="84"/>
        <v>0</v>
      </c>
      <c r="R1289" s="168">
        <f t="shared" si="82"/>
        <v>0</v>
      </c>
      <c r="S1289" s="203">
        <f t="shared" si="85"/>
        <v>0</v>
      </c>
      <c r="U1289" s="168">
        <f t="shared" si="83"/>
        <v>0</v>
      </c>
    </row>
    <row r="1290" spans="1:21" ht="20.100000000000001" customHeight="1">
      <c r="A1290" s="168">
        <v>222</v>
      </c>
      <c r="B1290" s="164" t="s">
        <v>2476</v>
      </c>
      <c r="C1290" s="173">
        <v>281</v>
      </c>
      <c r="D1290" s="221">
        <v>0</v>
      </c>
      <c r="E1290" s="222">
        <v>281</v>
      </c>
      <c r="O1290" s="203">
        <f t="shared" si="84"/>
        <v>-281</v>
      </c>
      <c r="Q1290" s="168">
        <v>281</v>
      </c>
      <c r="R1290" s="168">
        <f t="shared" si="82"/>
        <v>281</v>
      </c>
      <c r="S1290" s="203">
        <f t="shared" si="85"/>
        <v>0</v>
      </c>
      <c r="U1290" s="168">
        <f t="shared" si="83"/>
        <v>281</v>
      </c>
    </row>
    <row r="1291" spans="1:21" ht="20.100000000000001" customHeight="1">
      <c r="A1291" s="168">
        <v>22201</v>
      </c>
      <c r="B1291" s="164" t="s">
        <v>2477</v>
      </c>
      <c r="C1291" s="173">
        <v>281</v>
      </c>
      <c r="D1291" s="221">
        <v>0</v>
      </c>
      <c r="E1291" s="222">
        <v>281</v>
      </c>
      <c r="O1291" s="203">
        <f t="shared" si="84"/>
        <v>-281</v>
      </c>
      <c r="Q1291" s="168">
        <v>281</v>
      </c>
      <c r="R1291" s="168">
        <f t="shared" si="82"/>
        <v>281</v>
      </c>
      <c r="S1291" s="203">
        <f t="shared" si="85"/>
        <v>0</v>
      </c>
      <c r="U1291" s="168">
        <f t="shared" si="83"/>
        <v>281</v>
      </c>
    </row>
    <row r="1292" spans="1:21" ht="20.100000000000001" hidden="1" customHeight="1">
      <c r="A1292" s="168">
        <v>2220101</v>
      </c>
      <c r="B1292" s="164" t="s">
        <v>1502</v>
      </c>
      <c r="C1292" s="173">
        <v>0</v>
      </c>
      <c r="D1292" s="221">
        <v>1</v>
      </c>
      <c r="E1292" s="222">
        <v>0</v>
      </c>
      <c r="O1292" s="203">
        <f t="shared" si="84"/>
        <v>0</v>
      </c>
      <c r="R1292" s="168">
        <f t="shared" si="82"/>
        <v>0</v>
      </c>
      <c r="S1292" s="203">
        <f t="shared" si="85"/>
        <v>0</v>
      </c>
      <c r="U1292" s="168">
        <f t="shared" si="83"/>
        <v>0</v>
      </c>
    </row>
    <row r="1293" spans="1:21" ht="20.100000000000001" hidden="1" customHeight="1">
      <c r="A1293" s="168">
        <v>2220102</v>
      </c>
      <c r="B1293" s="164" t="s">
        <v>1503</v>
      </c>
      <c r="C1293" s="173">
        <v>0</v>
      </c>
      <c r="D1293" s="221">
        <v>2</v>
      </c>
      <c r="E1293" s="222">
        <v>0</v>
      </c>
      <c r="O1293" s="203">
        <f t="shared" si="84"/>
        <v>0</v>
      </c>
      <c r="R1293" s="168">
        <f t="shared" si="82"/>
        <v>0</v>
      </c>
      <c r="S1293" s="203">
        <f t="shared" si="85"/>
        <v>0</v>
      </c>
      <c r="U1293" s="168">
        <f t="shared" si="83"/>
        <v>0</v>
      </c>
    </row>
    <row r="1294" spans="1:21" ht="20.100000000000001" hidden="1" customHeight="1">
      <c r="A1294" s="168">
        <v>2220103</v>
      </c>
      <c r="B1294" s="164" t="s">
        <v>1504</v>
      </c>
      <c r="C1294" s="173">
        <v>0</v>
      </c>
      <c r="D1294" s="221">
        <v>2</v>
      </c>
      <c r="E1294" s="222">
        <v>0</v>
      </c>
      <c r="O1294" s="203">
        <f t="shared" si="84"/>
        <v>0</v>
      </c>
      <c r="R1294" s="168">
        <f t="shared" si="82"/>
        <v>0</v>
      </c>
      <c r="S1294" s="203">
        <f t="shared" si="85"/>
        <v>0</v>
      </c>
      <c r="U1294" s="168">
        <f t="shared" si="83"/>
        <v>0</v>
      </c>
    </row>
    <row r="1295" spans="1:21" ht="20.100000000000001" hidden="1" customHeight="1">
      <c r="A1295" s="168">
        <v>2220104</v>
      </c>
      <c r="B1295" s="164" t="s">
        <v>2478</v>
      </c>
      <c r="C1295" s="173">
        <v>0</v>
      </c>
      <c r="D1295" s="221">
        <v>0</v>
      </c>
      <c r="E1295" s="222">
        <v>0</v>
      </c>
      <c r="O1295" s="203">
        <f t="shared" si="84"/>
        <v>0</v>
      </c>
      <c r="R1295" s="168">
        <f t="shared" si="82"/>
        <v>0</v>
      </c>
      <c r="S1295" s="203">
        <f t="shared" si="85"/>
        <v>0</v>
      </c>
      <c r="U1295" s="168">
        <f t="shared" si="83"/>
        <v>0</v>
      </c>
    </row>
    <row r="1296" spans="1:21" ht="20.100000000000001" hidden="1" customHeight="1">
      <c r="A1296" s="168">
        <v>2220105</v>
      </c>
      <c r="B1296" s="164" t="s">
        <v>2479</v>
      </c>
      <c r="C1296" s="173">
        <v>0</v>
      </c>
      <c r="D1296" s="221">
        <v>0</v>
      </c>
      <c r="E1296" s="222">
        <v>0</v>
      </c>
      <c r="O1296" s="203">
        <f t="shared" si="84"/>
        <v>0</v>
      </c>
      <c r="R1296" s="168">
        <f t="shared" si="82"/>
        <v>0</v>
      </c>
      <c r="S1296" s="203">
        <f t="shared" si="85"/>
        <v>0</v>
      </c>
      <c r="U1296" s="168">
        <f t="shared" si="83"/>
        <v>0</v>
      </c>
    </row>
    <row r="1297" spans="1:21" ht="20.100000000000001" hidden="1" customHeight="1">
      <c r="A1297" s="168">
        <v>2220106</v>
      </c>
      <c r="B1297" s="164" t="s">
        <v>2480</v>
      </c>
      <c r="C1297" s="173">
        <v>0</v>
      </c>
      <c r="D1297" s="221">
        <v>0</v>
      </c>
      <c r="E1297" s="222">
        <v>0</v>
      </c>
      <c r="O1297" s="203">
        <f t="shared" si="84"/>
        <v>0</v>
      </c>
      <c r="R1297" s="168">
        <f t="shared" si="82"/>
        <v>0</v>
      </c>
      <c r="S1297" s="203">
        <f t="shared" si="85"/>
        <v>0</v>
      </c>
      <c r="U1297" s="168">
        <f t="shared" si="83"/>
        <v>0</v>
      </c>
    </row>
    <row r="1298" spans="1:21" ht="20.100000000000001" hidden="1" customHeight="1">
      <c r="A1298" s="168">
        <v>2220107</v>
      </c>
      <c r="B1298" s="164" t="s">
        <v>2481</v>
      </c>
      <c r="C1298" s="173">
        <v>0</v>
      </c>
      <c r="D1298" s="221">
        <v>0</v>
      </c>
      <c r="E1298" s="222">
        <v>0</v>
      </c>
      <c r="O1298" s="203">
        <f t="shared" si="84"/>
        <v>0</v>
      </c>
      <c r="R1298" s="168">
        <f t="shared" si="82"/>
        <v>0</v>
      </c>
      <c r="S1298" s="203">
        <f t="shared" si="85"/>
        <v>0</v>
      </c>
      <c r="U1298" s="168">
        <f t="shared" si="83"/>
        <v>0</v>
      </c>
    </row>
    <row r="1299" spans="1:21" ht="20.100000000000001" hidden="1" customHeight="1">
      <c r="A1299" s="168">
        <v>2220112</v>
      </c>
      <c r="B1299" s="164" t="s">
        <v>2482</v>
      </c>
      <c r="C1299" s="173">
        <v>0</v>
      </c>
      <c r="D1299" s="221">
        <v>0</v>
      </c>
      <c r="E1299" s="222">
        <v>0</v>
      </c>
      <c r="O1299" s="203">
        <f t="shared" si="84"/>
        <v>0</v>
      </c>
      <c r="R1299" s="168">
        <f t="shared" si="82"/>
        <v>0</v>
      </c>
      <c r="S1299" s="203">
        <f t="shared" si="85"/>
        <v>0</v>
      </c>
      <c r="U1299" s="168">
        <f t="shared" si="83"/>
        <v>0</v>
      </c>
    </row>
    <row r="1300" spans="1:21" ht="20.100000000000001" hidden="1" customHeight="1">
      <c r="A1300" s="168">
        <v>2220113</v>
      </c>
      <c r="B1300" s="164" t="s">
        <v>2483</v>
      </c>
      <c r="C1300" s="173">
        <v>0</v>
      </c>
      <c r="D1300" s="221">
        <v>0</v>
      </c>
      <c r="E1300" s="222">
        <v>0</v>
      </c>
      <c r="O1300" s="203">
        <f t="shared" si="84"/>
        <v>0</v>
      </c>
      <c r="R1300" s="168">
        <f t="shared" si="82"/>
        <v>0</v>
      </c>
      <c r="S1300" s="203">
        <f t="shared" si="85"/>
        <v>0</v>
      </c>
      <c r="U1300" s="168">
        <f t="shared" si="83"/>
        <v>0</v>
      </c>
    </row>
    <row r="1301" spans="1:21" ht="20.100000000000001" hidden="1" customHeight="1">
      <c r="A1301" s="168">
        <v>2220114</v>
      </c>
      <c r="B1301" s="164" t="s">
        <v>2484</v>
      </c>
      <c r="C1301" s="173">
        <v>0</v>
      </c>
      <c r="D1301" s="221">
        <v>0</v>
      </c>
      <c r="E1301" s="222">
        <v>0</v>
      </c>
      <c r="O1301" s="203">
        <f t="shared" si="84"/>
        <v>0</v>
      </c>
      <c r="R1301" s="168">
        <f t="shared" si="82"/>
        <v>0</v>
      </c>
      <c r="S1301" s="203">
        <f t="shared" si="85"/>
        <v>0</v>
      </c>
      <c r="U1301" s="168">
        <f t="shared" si="83"/>
        <v>0</v>
      </c>
    </row>
    <row r="1302" spans="1:21" ht="20.100000000000001" hidden="1" customHeight="1">
      <c r="A1302" s="168">
        <v>2220115</v>
      </c>
      <c r="B1302" s="164" t="s">
        <v>2485</v>
      </c>
      <c r="C1302" s="173">
        <v>0</v>
      </c>
      <c r="D1302" s="221">
        <v>0</v>
      </c>
      <c r="E1302" s="222">
        <v>0</v>
      </c>
      <c r="O1302" s="203">
        <f t="shared" si="84"/>
        <v>0</v>
      </c>
      <c r="R1302" s="168">
        <f t="shared" si="82"/>
        <v>0</v>
      </c>
      <c r="S1302" s="203">
        <f t="shared" si="85"/>
        <v>0</v>
      </c>
      <c r="U1302" s="168">
        <f t="shared" si="83"/>
        <v>0</v>
      </c>
    </row>
    <row r="1303" spans="1:21" ht="20.100000000000001" hidden="1" customHeight="1">
      <c r="A1303" s="168">
        <v>2220118</v>
      </c>
      <c r="B1303" s="164" t="s">
        <v>2486</v>
      </c>
      <c r="C1303" s="173">
        <v>0</v>
      </c>
      <c r="D1303" s="221">
        <v>0</v>
      </c>
      <c r="E1303" s="222">
        <v>0</v>
      </c>
      <c r="O1303" s="203">
        <f t="shared" si="84"/>
        <v>0</v>
      </c>
      <c r="R1303" s="168">
        <f t="shared" si="82"/>
        <v>0</v>
      </c>
      <c r="S1303" s="203">
        <f t="shared" si="85"/>
        <v>0</v>
      </c>
      <c r="U1303" s="168">
        <f t="shared" si="83"/>
        <v>0</v>
      </c>
    </row>
    <row r="1304" spans="1:21" ht="20.100000000000001" hidden="1" customHeight="1">
      <c r="A1304" s="168">
        <v>2220150</v>
      </c>
      <c r="B1304" s="164" t="s">
        <v>1511</v>
      </c>
      <c r="C1304" s="173">
        <v>0</v>
      </c>
      <c r="D1304" s="221">
        <v>1</v>
      </c>
      <c r="E1304" s="222">
        <v>0</v>
      </c>
      <c r="O1304" s="203">
        <f t="shared" si="84"/>
        <v>0</v>
      </c>
      <c r="R1304" s="168">
        <f t="shared" si="82"/>
        <v>0</v>
      </c>
      <c r="S1304" s="203">
        <f t="shared" si="85"/>
        <v>0</v>
      </c>
      <c r="U1304" s="168">
        <f t="shared" si="83"/>
        <v>0</v>
      </c>
    </row>
    <row r="1305" spans="1:21" ht="20.100000000000001" customHeight="1">
      <c r="A1305" s="168">
        <v>2220199</v>
      </c>
      <c r="B1305" s="164" t="s">
        <v>2487</v>
      </c>
      <c r="C1305" s="173">
        <v>281</v>
      </c>
      <c r="D1305" s="221">
        <v>0</v>
      </c>
      <c r="E1305" s="222">
        <v>281</v>
      </c>
      <c r="O1305" s="203">
        <f t="shared" si="84"/>
        <v>-281</v>
      </c>
      <c r="Q1305" s="168">
        <v>281</v>
      </c>
      <c r="R1305" s="168">
        <f t="shared" si="82"/>
        <v>281</v>
      </c>
      <c r="S1305" s="203">
        <f t="shared" si="85"/>
        <v>0</v>
      </c>
      <c r="U1305" s="168">
        <f t="shared" si="83"/>
        <v>281</v>
      </c>
    </row>
    <row r="1306" spans="1:21" ht="20.100000000000001" hidden="1" customHeight="1">
      <c r="A1306" s="168">
        <v>22202</v>
      </c>
      <c r="B1306" s="164" t="s">
        <v>2488</v>
      </c>
      <c r="C1306" s="173">
        <v>0</v>
      </c>
      <c r="D1306" s="221">
        <v>0</v>
      </c>
      <c r="E1306" s="222">
        <v>0</v>
      </c>
      <c r="O1306" s="203">
        <f t="shared" si="84"/>
        <v>0</v>
      </c>
      <c r="R1306" s="168">
        <f t="shared" si="82"/>
        <v>0</v>
      </c>
      <c r="S1306" s="203">
        <f t="shared" si="85"/>
        <v>0</v>
      </c>
      <c r="U1306" s="168">
        <f t="shared" si="83"/>
        <v>0</v>
      </c>
    </row>
    <row r="1307" spans="1:21" ht="20.100000000000001" hidden="1" customHeight="1">
      <c r="A1307" s="168">
        <v>2220201</v>
      </c>
      <c r="B1307" s="164" t="s">
        <v>1502</v>
      </c>
      <c r="C1307" s="173">
        <v>0</v>
      </c>
      <c r="D1307" s="221">
        <v>1</v>
      </c>
      <c r="E1307" s="222">
        <v>0</v>
      </c>
      <c r="O1307" s="203">
        <f t="shared" si="84"/>
        <v>0</v>
      </c>
      <c r="R1307" s="168">
        <f t="shared" si="82"/>
        <v>0</v>
      </c>
      <c r="S1307" s="203">
        <f t="shared" si="85"/>
        <v>0</v>
      </c>
      <c r="U1307" s="168">
        <f t="shared" si="83"/>
        <v>0</v>
      </c>
    </row>
    <row r="1308" spans="1:21" ht="20.100000000000001" hidden="1" customHeight="1">
      <c r="A1308" s="168">
        <v>2220202</v>
      </c>
      <c r="B1308" s="164" t="s">
        <v>1503</v>
      </c>
      <c r="C1308" s="173">
        <v>0</v>
      </c>
      <c r="D1308" s="221">
        <v>2</v>
      </c>
      <c r="E1308" s="222">
        <v>0</v>
      </c>
      <c r="O1308" s="203">
        <f t="shared" si="84"/>
        <v>0</v>
      </c>
      <c r="R1308" s="168">
        <f t="shared" si="82"/>
        <v>0</v>
      </c>
      <c r="S1308" s="203">
        <f t="shared" si="85"/>
        <v>0</v>
      </c>
      <c r="U1308" s="168">
        <f t="shared" si="83"/>
        <v>0</v>
      </c>
    </row>
    <row r="1309" spans="1:21" ht="20.100000000000001" hidden="1" customHeight="1">
      <c r="A1309" s="168">
        <v>2220203</v>
      </c>
      <c r="B1309" s="164" t="s">
        <v>1504</v>
      </c>
      <c r="C1309" s="173">
        <v>0</v>
      </c>
      <c r="D1309" s="221">
        <v>2</v>
      </c>
      <c r="E1309" s="222">
        <v>0</v>
      </c>
      <c r="O1309" s="203">
        <f t="shared" si="84"/>
        <v>0</v>
      </c>
      <c r="R1309" s="168">
        <f t="shared" si="82"/>
        <v>0</v>
      </c>
      <c r="S1309" s="203">
        <f t="shared" si="85"/>
        <v>0</v>
      </c>
      <c r="U1309" s="168">
        <f t="shared" si="83"/>
        <v>0</v>
      </c>
    </row>
    <row r="1310" spans="1:21" ht="20.100000000000001" hidden="1" customHeight="1">
      <c r="A1310" s="168">
        <v>2220204</v>
      </c>
      <c r="B1310" s="164" t="s">
        <v>2489</v>
      </c>
      <c r="C1310" s="173">
        <v>0</v>
      </c>
      <c r="D1310" s="221">
        <v>0</v>
      </c>
      <c r="E1310" s="222">
        <v>0</v>
      </c>
      <c r="O1310" s="203">
        <f t="shared" si="84"/>
        <v>0</v>
      </c>
      <c r="R1310" s="168">
        <f t="shared" si="82"/>
        <v>0</v>
      </c>
      <c r="S1310" s="203">
        <f t="shared" si="85"/>
        <v>0</v>
      </c>
      <c r="U1310" s="168">
        <f t="shared" si="83"/>
        <v>0</v>
      </c>
    </row>
    <row r="1311" spans="1:21" ht="20.100000000000001" hidden="1" customHeight="1">
      <c r="A1311" s="168">
        <v>2220205</v>
      </c>
      <c r="B1311" s="164" t="s">
        <v>2490</v>
      </c>
      <c r="C1311" s="173">
        <v>0</v>
      </c>
      <c r="D1311" s="221">
        <v>0</v>
      </c>
      <c r="E1311" s="222">
        <v>0</v>
      </c>
      <c r="O1311" s="203">
        <f t="shared" si="84"/>
        <v>0</v>
      </c>
      <c r="R1311" s="168">
        <f t="shared" si="82"/>
        <v>0</v>
      </c>
      <c r="S1311" s="203">
        <f t="shared" si="85"/>
        <v>0</v>
      </c>
      <c r="U1311" s="168">
        <f t="shared" si="83"/>
        <v>0</v>
      </c>
    </row>
    <row r="1312" spans="1:21" ht="20.100000000000001" hidden="1" customHeight="1">
      <c r="A1312" s="168">
        <v>2220206</v>
      </c>
      <c r="B1312" s="164" t="s">
        <v>2491</v>
      </c>
      <c r="C1312" s="173">
        <v>0</v>
      </c>
      <c r="D1312" s="221">
        <v>0</v>
      </c>
      <c r="E1312" s="222">
        <v>0</v>
      </c>
      <c r="O1312" s="203">
        <f t="shared" si="84"/>
        <v>0</v>
      </c>
      <c r="R1312" s="168">
        <f t="shared" si="82"/>
        <v>0</v>
      </c>
      <c r="S1312" s="203">
        <f t="shared" si="85"/>
        <v>0</v>
      </c>
      <c r="U1312" s="168">
        <f t="shared" si="83"/>
        <v>0</v>
      </c>
    </row>
    <row r="1313" spans="1:21" ht="20.100000000000001" hidden="1" customHeight="1">
      <c r="A1313" s="168">
        <v>2220207</v>
      </c>
      <c r="B1313" s="164" t="s">
        <v>2492</v>
      </c>
      <c r="C1313" s="173">
        <v>0</v>
      </c>
      <c r="D1313" s="221">
        <v>0</v>
      </c>
      <c r="E1313" s="222">
        <v>0</v>
      </c>
      <c r="O1313" s="203">
        <f t="shared" si="84"/>
        <v>0</v>
      </c>
      <c r="R1313" s="168">
        <f t="shared" si="82"/>
        <v>0</v>
      </c>
      <c r="S1313" s="203">
        <f t="shared" si="85"/>
        <v>0</v>
      </c>
      <c r="U1313" s="168">
        <f t="shared" si="83"/>
        <v>0</v>
      </c>
    </row>
    <row r="1314" spans="1:21" ht="20.100000000000001" hidden="1" customHeight="1">
      <c r="A1314" s="168">
        <v>2220209</v>
      </c>
      <c r="B1314" s="164" t="s">
        <v>2493</v>
      </c>
      <c r="C1314" s="173">
        <v>0</v>
      </c>
      <c r="D1314" s="221">
        <v>0</v>
      </c>
      <c r="E1314" s="222">
        <v>0</v>
      </c>
      <c r="O1314" s="203">
        <f t="shared" si="84"/>
        <v>0</v>
      </c>
      <c r="R1314" s="168">
        <f t="shared" si="82"/>
        <v>0</v>
      </c>
      <c r="S1314" s="203">
        <f t="shared" si="85"/>
        <v>0</v>
      </c>
      <c r="U1314" s="168">
        <f t="shared" si="83"/>
        <v>0</v>
      </c>
    </row>
    <row r="1315" spans="1:21" ht="20.100000000000001" hidden="1" customHeight="1">
      <c r="A1315" s="168">
        <v>2220210</v>
      </c>
      <c r="B1315" s="164" t="s">
        <v>2494</v>
      </c>
      <c r="C1315" s="173">
        <v>0</v>
      </c>
      <c r="D1315" s="221">
        <v>0</v>
      </c>
      <c r="E1315" s="222">
        <v>0</v>
      </c>
      <c r="O1315" s="203">
        <f t="shared" si="84"/>
        <v>0</v>
      </c>
      <c r="R1315" s="168">
        <f t="shared" si="82"/>
        <v>0</v>
      </c>
      <c r="S1315" s="203">
        <f t="shared" si="85"/>
        <v>0</v>
      </c>
      <c r="U1315" s="168">
        <f t="shared" si="83"/>
        <v>0</v>
      </c>
    </row>
    <row r="1316" spans="1:21" ht="20.100000000000001" hidden="1" customHeight="1">
      <c r="A1316" s="168">
        <v>2220211</v>
      </c>
      <c r="B1316" s="164" t="s">
        <v>2495</v>
      </c>
      <c r="C1316" s="173">
        <v>0</v>
      </c>
      <c r="D1316" s="221">
        <v>0</v>
      </c>
      <c r="E1316" s="222">
        <v>0</v>
      </c>
      <c r="O1316" s="203">
        <f t="shared" si="84"/>
        <v>0</v>
      </c>
      <c r="R1316" s="168">
        <f t="shared" si="82"/>
        <v>0</v>
      </c>
      <c r="S1316" s="203">
        <f t="shared" si="85"/>
        <v>0</v>
      </c>
      <c r="U1316" s="168">
        <f t="shared" si="83"/>
        <v>0</v>
      </c>
    </row>
    <row r="1317" spans="1:21" ht="20.100000000000001" hidden="1" customHeight="1">
      <c r="A1317" s="168">
        <v>2220212</v>
      </c>
      <c r="B1317" s="164" t="s">
        <v>2496</v>
      </c>
      <c r="C1317" s="173">
        <v>0</v>
      </c>
      <c r="D1317" s="221">
        <v>0</v>
      </c>
      <c r="E1317" s="222">
        <v>0</v>
      </c>
      <c r="O1317" s="203">
        <f t="shared" si="84"/>
        <v>0</v>
      </c>
      <c r="R1317" s="168">
        <f t="shared" si="82"/>
        <v>0</v>
      </c>
      <c r="S1317" s="203">
        <f t="shared" si="85"/>
        <v>0</v>
      </c>
      <c r="U1317" s="168">
        <f t="shared" si="83"/>
        <v>0</v>
      </c>
    </row>
    <row r="1318" spans="1:21" ht="20.100000000000001" hidden="1" customHeight="1">
      <c r="A1318" s="168">
        <v>2220250</v>
      </c>
      <c r="B1318" s="164" t="s">
        <v>1511</v>
      </c>
      <c r="C1318" s="173">
        <v>0</v>
      </c>
      <c r="D1318" s="221">
        <v>1</v>
      </c>
      <c r="E1318" s="222">
        <v>0</v>
      </c>
      <c r="O1318" s="203">
        <f t="shared" si="84"/>
        <v>0</v>
      </c>
      <c r="R1318" s="168">
        <f t="shared" si="82"/>
        <v>0</v>
      </c>
      <c r="S1318" s="203">
        <f t="shared" si="85"/>
        <v>0</v>
      </c>
      <c r="U1318" s="168">
        <f t="shared" si="83"/>
        <v>0</v>
      </c>
    </row>
    <row r="1319" spans="1:21" ht="20.100000000000001" hidden="1" customHeight="1">
      <c r="A1319" s="168">
        <v>2220299</v>
      </c>
      <c r="B1319" s="164" t="s">
        <v>2497</v>
      </c>
      <c r="C1319" s="173">
        <v>0</v>
      </c>
      <c r="D1319" s="221">
        <v>0</v>
      </c>
      <c r="E1319" s="222">
        <v>0</v>
      </c>
      <c r="O1319" s="203">
        <f t="shared" si="84"/>
        <v>0</v>
      </c>
      <c r="R1319" s="168">
        <f t="shared" si="82"/>
        <v>0</v>
      </c>
      <c r="S1319" s="203">
        <f t="shared" si="85"/>
        <v>0</v>
      </c>
      <c r="U1319" s="168">
        <f t="shared" si="83"/>
        <v>0</v>
      </c>
    </row>
    <row r="1320" spans="1:21" ht="20.100000000000001" hidden="1" customHeight="1">
      <c r="A1320" s="168">
        <v>22203</v>
      </c>
      <c r="B1320" s="164" t="s">
        <v>2498</v>
      </c>
      <c r="C1320" s="173">
        <v>0</v>
      </c>
      <c r="D1320" s="221">
        <v>0</v>
      </c>
      <c r="E1320" s="222">
        <v>0</v>
      </c>
      <c r="O1320" s="203">
        <f t="shared" si="84"/>
        <v>0</v>
      </c>
      <c r="R1320" s="168">
        <f t="shared" si="82"/>
        <v>0</v>
      </c>
      <c r="S1320" s="203">
        <f t="shared" si="85"/>
        <v>0</v>
      </c>
      <c r="U1320" s="168">
        <f t="shared" si="83"/>
        <v>0</v>
      </c>
    </row>
    <row r="1321" spans="1:21" ht="20.100000000000001" hidden="1" customHeight="1">
      <c r="A1321" s="168">
        <v>2220301</v>
      </c>
      <c r="B1321" s="164" t="s">
        <v>2499</v>
      </c>
      <c r="C1321" s="173">
        <v>0</v>
      </c>
      <c r="D1321" s="221">
        <v>0</v>
      </c>
      <c r="E1321" s="222">
        <v>0</v>
      </c>
      <c r="O1321" s="203">
        <f t="shared" si="84"/>
        <v>0</v>
      </c>
      <c r="R1321" s="168">
        <f t="shared" si="82"/>
        <v>0</v>
      </c>
      <c r="S1321" s="203">
        <f t="shared" si="85"/>
        <v>0</v>
      </c>
      <c r="U1321" s="168">
        <f t="shared" si="83"/>
        <v>0</v>
      </c>
    </row>
    <row r="1322" spans="1:21" ht="20.100000000000001" hidden="1" customHeight="1">
      <c r="A1322" s="168">
        <v>2220303</v>
      </c>
      <c r="B1322" s="164" t="s">
        <v>2500</v>
      </c>
      <c r="C1322" s="173">
        <v>0</v>
      </c>
      <c r="D1322" s="221">
        <v>0</v>
      </c>
      <c r="E1322" s="222">
        <v>0</v>
      </c>
      <c r="O1322" s="203">
        <f t="shared" si="84"/>
        <v>0</v>
      </c>
      <c r="R1322" s="168">
        <f t="shared" si="82"/>
        <v>0</v>
      </c>
      <c r="S1322" s="203">
        <f t="shared" si="85"/>
        <v>0</v>
      </c>
      <c r="U1322" s="168">
        <f t="shared" si="83"/>
        <v>0</v>
      </c>
    </row>
    <row r="1323" spans="1:21" ht="20.100000000000001" hidden="1" customHeight="1">
      <c r="A1323" s="168">
        <v>2220304</v>
      </c>
      <c r="B1323" s="164" t="s">
        <v>2501</v>
      </c>
      <c r="C1323" s="173">
        <v>0</v>
      </c>
      <c r="D1323" s="221">
        <v>0</v>
      </c>
      <c r="E1323" s="222">
        <v>0</v>
      </c>
      <c r="O1323" s="203">
        <f t="shared" si="84"/>
        <v>0</v>
      </c>
      <c r="R1323" s="168">
        <f t="shared" si="82"/>
        <v>0</v>
      </c>
      <c r="S1323" s="203">
        <f t="shared" si="85"/>
        <v>0</v>
      </c>
      <c r="U1323" s="168">
        <f t="shared" si="83"/>
        <v>0</v>
      </c>
    </row>
    <row r="1324" spans="1:21" ht="20.100000000000001" hidden="1" customHeight="1">
      <c r="A1324" s="168">
        <v>2220399</v>
      </c>
      <c r="B1324" s="164" t="s">
        <v>2502</v>
      </c>
      <c r="C1324" s="173">
        <v>0</v>
      </c>
      <c r="D1324" s="221">
        <v>0</v>
      </c>
      <c r="E1324" s="222">
        <v>0</v>
      </c>
      <c r="O1324" s="203">
        <f t="shared" si="84"/>
        <v>0</v>
      </c>
      <c r="R1324" s="168">
        <f t="shared" si="82"/>
        <v>0</v>
      </c>
      <c r="S1324" s="203">
        <f t="shared" si="85"/>
        <v>0</v>
      </c>
      <c r="U1324" s="168">
        <f t="shared" si="83"/>
        <v>0</v>
      </c>
    </row>
    <row r="1325" spans="1:21" ht="20.100000000000001" hidden="1" customHeight="1">
      <c r="A1325" s="168">
        <v>22204</v>
      </c>
      <c r="B1325" s="164" t="s">
        <v>2503</v>
      </c>
      <c r="C1325" s="173">
        <v>0</v>
      </c>
      <c r="D1325" s="221">
        <v>0</v>
      </c>
      <c r="E1325" s="222">
        <v>0</v>
      </c>
      <c r="O1325" s="203">
        <f t="shared" si="84"/>
        <v>0</v>
      </c>
      <c r="R1325" s="168">
        <f t="shared" si="82"/>
        <v>0</v>
      </c>
      <c r="S1325" s="203">
        <f t="shared" si="85"/>
        <v>0</v>
      </c>
      <c r="U1325" s="168">
        <f t="shared" si="83"/>
        <v>0</v>
      </c>
    </row>
    <row r="1326" spans="1:21" ht="20.100000000000001" hidden="1" customHeight="1">
      <c r="A1326" s="168">
        <v>2220401</v>
      </c>
      <c r="B1326" s="164" t="s">
        <v>2504</v>
      </c>
      <c r="C1326" s="173">
        <v>0</v>
      </c>
      <c r="D1326" s="221">
        <v>0</v>
      </c>
      <c r="E1326" s="222">
        <v>0</v>
      </c>
      <c r="O1326" s="203">
        <f t="shared" si="84"/>
        <v>0</v>
      </c>
      <c r="R1326" s="168">
        <f t="shared" si="82"/>
        <v>0</v>
      </c>
      <c r="S1326" s="203">
        <f t="shared" si="85"/>
        <v>0</v>
      </c>
      <c r="U1326" s="168">
        <f t="shared" si="83"/>
        <v>0</v>
      </c>
    </row>
    <row r="1327" spans="1:21" ht="20.100000000000001" hidden="1" customHeight="1">
      <c r="A1327" s="168">
        <v>2220402</v>
      </c>
      <c r="B1327" s="164" t="s">
        <v>2505</v>
      </c>
      <c r="C1327" s="173">
        <v>0</v>
      </c>
      <c r="D1327" s="221">
        <v>0</v>
      </c>
      <c r="E1327" s="222">
        <v>0</v>
      </c>
      <c r="O1327" s="203">
        <f t="shared" si="84"/>
        <v>0</v>
      </c>
      <c r="R1327" s="168">
        <f t="shared" si="82"/>
        <v>0</v>
      </c>
      <c r="S1327" s="203">
        <f t="shared" si="85"/>
        <v>0</v>
      </c>
      <c r="U1327" s="168">
        <f t="shared" si="83"/>
        <v>0</v>
      </c>
    </row>
    <row r="1328" spans="1:21" ht="20.100000000000001" hidden="1" customHeight="1">
      <c r="A1328" s="168">
        <v>2220403</v>
      </c>
      <c r="B1328" s="164" t="s">
        <v>2506</v>
      </c>
      <c r="C1328" s="173">
        <v>0</v>
      </c>
      <c r="D1328" s="221">
        <v>0</v>
      </c>
      <c r="E1328" s="222">
        <v>0</v>
      </c>
      <c r="O1328" s="203">
        <f t="shared" si="84"/>
        <v>0</v>
      </c>
      <c r="R1328" s="168">
        <f t="shared" si="82"/>
        <v>0</v>
      </c>
      <c r="S1328" s="203">
        <f t="shared" si="85"/>
        <v>0</v>
      </c>
      <c r="U1328" s="168">
        <f t="shared" si="83"/>
        <v>0</v>
      </c>
    </row>
    <row r="1329" spans="1:21" ht="20.100000000000001" hidden="1" customHeight="1">
      <c r="A1329" s="168">
        <v>2220404</v>
      </c>
      <c r="B1329" s="164" t="s">
        <v>2507</v>
      </c>
      <c r="C1329" s="173">
        <v>0</v>
      </c>
      <c r="D1329" s="221">
        <v>0</v>
      </c>
      <c r="E1329" s="222">
        <v>0</v>
      </c>
      <c r="O1329" s="203">
        <f t="shared" si="84"/>
        <v>0</v>
      </c>
      <c r="R1329" s="168">
        <f t="shared" si="82"/>
        <v>0</v>
      </c>
      <c r="S1329" s="203">
        <f t="shared" si="85"/>
        <v>0</v>
      </c>
      <c r="U1329" s="168">
        <f t="shared" si="83"/>
        <v>0</v>
      </c>
    </row>
    <row r="1330" spans="1:21" ht="20.100000000000001" hidden="1" customHeight="1">
      <c r="A1330" s="168">
        <v>2220499</v>
      </c>
      <c r="B1330" s="164" t="s">
        <v>2508</v>
      </c>
      <c r="C1330" s="173">
        <v>0</v>
      </c>
      <c r="D1330" s="221">
        <v>0</v>
      </c>
      <c r="E1330" s="222">
        <v>0</v>
      </c>
      <c r="O1330" s="203">
        <f t="shared" si="84"/>
        <v>0</v>
      </c>
      <c r="R1330" s="168">
        <f t="shared" si="82"/>
        <v>0</v>
      </c>
      <c r="S1330" s="203">
        <f t="shared" si="85"/>
        <v>0</v>
      </c>
      <c r="U1330" s="168">
        <f t="shared" si="83"/>
        <v>0</v>
      </c>
    </row>
    <row r="1331" spans="1:21" ht="20.100000000000001" hidden="1" customHeight="1">
      <c r="A1331" s="168">
        <v>22205</v>
      </c>
      <c r="B1331" s="164" t="s">
        <v>2509</v>
      </c>
      <c r="C1331" s="173">
        <v>0</v>
      </c>
      <c r="D1331" s="221">
        <v>0</v>
      </c>
      <c r="E1331" s="222">
        <v>0</v>
      </c>
      <c r="O1331" s="203">
        <f t="shared" si="84"/>
        <v>0</v>
      </c>
      <c r="R1331" s="168">
        <f t="shared" si="82"/>
        <v>0</v>
      </c>
      <c r="S1331" s="203">
        <f t="shared" si="85"/>
        <v>0</v>
      </c>
      <c r="U1331" s="168">
        <f t="shared" si="83"/>
        <v>0</v>
      </c>
    </row>
    <row r="1332" spans="1:21" ht="20.100000000000001" hidden="1" customHeight="1">
      <c r="A1332" s="168">
        <v>2220501</v>
      </c>
      <c r="B1332" s="164" t="s">
        <v>2510</v>
      </c>
      <c r="C1332" s="173">
        <v>0</v>
      </c>
      <c r="D1332" s="221">
        <v>0</v>
      </c>
      <c r="E1332" s="222">
        <v>0</v>
      </c>
      <c r="O1332" s="203">
        <f t="shared" si="84"/>
        <v>0</v>
      </c>
      <c r="R1332" s="168">
        <f t="shared" si="82"/>
        <v>0</v>
      </c>
      <c r="S1332" s="203">
        <f t="shared" si="85"/>
        <v>0</v>
      </c>
      <c r="U1332" s="168">
        <f t="shared" si="83"/>
        <v>0</v>
      </c>
    </row>
    <row r="1333" spans="1:21" ht="20.100000000000001" hidden="1" customHeight="1">
      <c r="A1333" s="168">
        <v>2220502</v>
      </c>
      <c r="B1333" s="164" t="s">
        <v>2511</v>
      </c>
      <c r="C1333" s="173">
        <v>0</v>
      </c>
      <c r="D1333" s="221">
        <v>0</v>
      </c>
      <c r="E1333" s="222">
        <v>0</v>
      </c>
      <c r="O1333" s="203">
        <f t="shared" si="84"/>
        <v>0</v>
      </c>
      <c r="R1333" s="168">
        <f t="shared" si="82"/>
        <v>0</v>
      </c>
      <c r="S1333" s="203">
        <f t="shared" si="85"/>
        <v>0</v>
      </c>
      <c r="U1333" s="168">
        <f t="shared" si="83"/>
        <v>0</v>
      </c>
    </row>
    <row r="1334" spans="1:21" ht="20.100000000000001" hidden="1" customHeight="1">
      <c r="A1334" s="168">
        <v>2220503</v>
      </c>
      <c r="B1334" s="164" t="s">
        <v>2512</v>
      </c>
      <c r="C1334" s="173">
        <v>0</v>
      </c>
      <c r="D1334" s="221">
        <v>0</v>
      </c>
      <c r="E1334" s="222">
        <v>0</v>
      </c>
      <c r="O1334" s="203">
        <f t="shared" si="84"/>
        <v>0</v>
      </c>
      <c r="R1334" s="168">
        <f t="shared" si="82"/>
        <v>0</v>
      </c>
      <c r="S1334" s="203">
        <f t="shared" si="85"/>
        <v>0</v>
      </c>
      <c r="U1334" s="168">
        <f t="shared" si="83"/>
        <v>0</v>
      </c>
    </row>
    <row r="1335" spans="1:21" ht="20.100000000000001" hidden="1" customHeight="1">
      <c r="A1335" s="168">
        <v>2220504</v>
      </c>
      <c r="B1335" s="164" t="s">
        <v>2513</v>
      </c>
      <c r="C1335" s="173">
        <v>0</v>
      </c>
      <c r="D1335" s="221">
        <v>0</v>
      </c>
      <c r="E1335" s="222">
        <v>0</v>
      </c>
      <c r="O1335" s="203">
        <f t="shared" si="84"/>
        <v>0</v>
      </c>
      <c r="R1335" s="168">
        <f t="shared" si="82"/>
        <v>0</v>
      </c>
      <c r="S1335" s="203">
        <f t="shared" si="85"/>
        <v>0</v>
      </c>
      <c r="U1335" s="168">
        <f t="shared" si="83"/>
        <v>0</v>
      </c>
    </row>
    <row r="1336" spans="1:21" ht="20.100000000000001" hidden="1" customHeight="1">
      <c r="A1336" s="168">
        <v>2220505</v>
      </c>
      <c r="B1336" s="164" t="s">
        <v>2514</v>
      </c>
      <c r="C1336" s="173">
        <v>0</v>
      </c>
      <c r="D1336" s="221">
        <v>0</v>
      </c>
      <c r="E1336" s="222">
        <v>0</v>
      </c>
      <c r="O1336" s="203">
        <f t="shared" si="84"/>
        <v>0</v>
      </c>
      <c r="R1336" s="168">
        <f t="shared" si="82"/>
        <v>0</v>
      </c>
      <c r="S1336" s="203">
        <f t="shared" si="85"/>
        <v>0</v>
      </c>
      <c r="U1336" s="168">
        <f t="shared" si="83"/>
        <v>0</v>
      </c>
    </row>
    <row r="1337" spans="1:21" ht="20.100000000000001" hidden="1" customHeight="1">
      <c r="A1337" s="168">
        <v>2220506</v>
      </c>
      <c r="B1337" s="164" t="s">
        <v>2515</v>
      </c>
      <c r="C1337" s="173">
        <v>0</v>
      </c>
      <c r="D1337" s="221">
        <v>0</v>
      </c>
      <c r="E1337" s="222">
        <v>0</v>
      </c>
      <c r="O1337" s="203">
        <f t="shared" si="84"/>
        <v>0</v>
      </c>
      <c r="R1337" s="168">
        <f t="shared" si="82"/>
        <v>0</v>
      </c>
      <c r="S1337" s="203">
        <f t="shared" si="85"/>
        <v>0</v>
      </c>
      <c r="U1337" s="168">
        <f t="shared" si="83"/>
        <v>0</v>
      </c>
    </row>
    <row r="1338" spans="1:21" ht="20.100000000000001" hidden="1" customHeight="1">
      <c r="A1338" s="168">
        <v>2220507</v>
      </c>
      <c r="B1338" s="164" t="s">
        <v>2516</v>
      </c>
      <c r="C1338" s="173">
        <v>0</v>
      </c>
      <c r="D1338" s="221">
        <v>0</v>
      </c>
      <c r="E1338" s="222">
        <v>0</v>
      </c>
      <c r="O1338" s="203">
        <f t="shared" si="84"/>
        <v>0</v>
      </c>
      <c r="R1338" s="168">
        <f t="shared" si="82"/>
        <v>0</v>
      </c>
      <c r="S1338" s="203">
        <f t="shared" si="85"/>
        <v>0</v>
      </c>
      <c r="U1338" s="168">
        <f t="shared" si="83"/>
        <v>0</v>
      </c>
    </row>
    <row r="1339" spans="1:21" ht="20.100000000000001" hidden="1" customHeight="1">
      <c r="A1339" s="168">
        <v>2220508</v>
      </c>
      <c r="B1339" s="164" t="s">
        <v>2517</v>
      </c>
      <c r="C1339" s="173">
        <v>0</v>
      </c>
      <c r="D1339" s="221">
        <v>0</v>
      </c>
      <c r="E1339" s="222">
        <v>0</v>
      </c>
      <c r="O1339" s="203">
        <f t="shared" si="84"/>
        <v>0</v>
      </c>
      <c r="R1339" s="168">
        <f t="shared" si="82"/>
        <v>0</v>
      </c>
      <c r="S1339" s="203">
        <f t="shared" si="85"/>
        <v>0</v>
      </c>
      <c r="U1339" s="168">
        <f t="shared" si="83"/>
        <v>0</v>
      </c>
    </row>
    <row r="1340" spans="1:21" ht="20.100000000000001" hidden="1" customHeight="1">
      <c r="A1340" s="168">
        <v>2220509</v>
      </c>
      <c r="B1340" s="164" t="s">
        <v>2518</v>
      </c>
      <c r="C1340" s="173">
        <v>0</v>
      </c>
      <c r="D1340" s="221">
        <v>0</v>
      </c>
      <c r="E1340" s="222">
        <v>0</v>
      </c>
      <c r="O1340" s="203">
        <f t="shared" si="84"/>
        <v>0</v>
      </c>
      <c r="R1340" s="168">
        <f t="shared" si="82"/>
        <v>0</v>
      </c>
      <c r="S1340" s="203">
        <f t="shared" si="85"/>
        <v>0</v>
      </c>
      <c r="U1340" s="168">
        <f t="shared" si="83"/>
        <v>0</v>
      </c>
    </row>
    <row r="1341" spans="1:21" ht="20.100000000000001" hidden="1" customHeight="1">
      <c r="A1341" s="168">
        <v>2220510</v>
      </c>
      <c r="B1341" s="164" t="s">
        <v>2519</v>
      </c>
      <c r="C1341" s="173">
        <v>0</v>
      </c>
      <c r="D1341" s="221">
        <v>0</v>
      </c>
      <c r="E1341" s="222">
        <v>0</v>
      </c>
      <c r="O1341" s="203">
        <f t="shared" si="84"/>
        <v>0</v>
      </c>
      <c r="R1341" s="168">
        <f t="shared" si="82"/>
        <v>0</v>
      </c>
      <c r="S1341" s="203">
        <f t="shared" si="85"/>
        <v>0</v>
      </c>
      <c r="U1341" s="168">
        <f t="shared" si="83"/>
        <v>0</v>
      </c>
    </row>
    <row r="1342" spans="1:21" ht="20.100000000000001" hidden="1" customHeight="1">
      <c r="A1342" s="168">
        <v>2220599</v>
      </c>
      <c r="B1342" s="164" t="s">
        <v>2520</v>
      </c>
      <c r="C1342" s="173">
        <v>0</v>
      </c>
      <c r="D1342" s="221">
        <v>0</v>
      </c>
      <c r="E1342" s="222">
        <v>0</v>
      </c>
      <c r="O1342" s="203">
        <f t="shared" si="84"/>
        <v>0</v>
      </c>
      <c r="R1342" s="168">
        <f t="shared" si="82"/>
        <v>0</v>
      </c>
      <c r="S1342" s="203">
        <f t="shared" si="85"/>
        <v>0</v>
      </c>
      <c r="U1342" s="168">
        <f t="shared" si="83"/>
        <v>0</v>
      </c>
    </row>
    <row r="1343" spans="1:21" ht="20.100000000000001" customHeight="1">
      <c r="A1343" s="168">
        <v>224</v>
      </c>
      <c r="B1343" s="164" t="s">
        <v>2521</v>
      </c>
      <c r="C1343" s="173">
        <v>4099.12</v>
      </c>
      <c r="D1343" s="221">
        <v>0</v>
      </c>
      <c r="E1343" s="222">
        <v>3785.72</v>
      </c>
      <c r="F1343" s="168">
        <v>1846</v>
      </c>
      <c r="I1343" s="168">
        <v>180.4</v>
      </c>
      <c r="J1343" s="168">
        <v>599</v>
      </c>
      <c r="K1343" s="168">
        <v>200</v>
      </c>
      <c r="O1343" s="203">
        <f t="shared" si="84"/>
        <v>-960.32</v>
      </c>
      <c r="P1343" s="168">
        <v>425.72</v>
      </c>
      <c r="Q1343" s="168">
        <v>848</v>
      </c>
      <c r="R1343" s="168">
        <f t="shared" si="82"/>
        <v>4099.12</v>
      </c>
      <c r="S1343" s="203">
        <f t="shared" si="85"/>
        <v>313.39999999999998</v>
      </c>
      <c r="U1343" s="168">
        <f t="shared" si="83"/>
        <v>4099.12</v>
      </c>
    </row>
    <row r="1344" spans="1:21" ht="20.100000000000001" customHeight="1">
      <c r="A1344" s="168">
        <v>22401</v>
      </c>
      <c r="B1344" s="164" t="s">
        <v>2522</v>
      </c>
      <c r="C1344" s="173">
        <v>2573.7199999999998</v>
      </c>
      <c r="D1344" s="221">
        <v>0</v>
      </c>
      <c r="E1344" s="222">
        <v>2572.7199999999998</v>
      </c>
      <c r="F1344" s="168">
        <v>1846</v>
      </c>
      <c r="O1344" s="203">
        <f t="shared" si="84"/>
        <v>-726.72</v>
      </c>
      <c r="P1344" s="168">
        <v>375.72</v>
      </c>
      <c r="Q1344" s="168">
        <v>352</v>
      </c>
      <c r="R1344" s="168">
        <f t="shared" si="82"/>
        <v>2573.7199999999998</v>
      </c>
      <c r="S1344" s="203">
        <f t="shared" si="85"/>
        <v>1.0000000000004501</v>
      </c>
      <c r="U1344" s="168">
        <f t="shared" si="83"/>
        <v>2573.7199999999998</v>
      </c>
    </row>
    <row r="1345" spans="1:21" ht="20.100000000000001" customHeight="1">
      <c r="A1345" s="168">
        <v>2240101</v>
      </c>
      <c r="B1345" s="164" t="s">
        <v>1502</v>
      </c>
      <c r="C1345" s="173">
        <v>908.35</v>
      </c>
      <c r="D1345" s="221">
        <v>1</v>
      </c>
      <c r="E1345" s="222">
        <v>908.35</v>
      </c>
      <c r="F1345" s="168">
        <v>818</v>
      </c>
      <c r="O1345" s="203">
        <f t="shared" si="84"/>
        <v>-90.35</v>
      </c>
      <c r="P1345" s="168">
        <v>90.35</v>
      </c>
      <c r="R1345" s="168">
        <f t="shared" si="82"/>
        <v>908.35</v>
      </c>
      <c r="S1345" s="203">
        <f t="shared" si="85"/>
        <v>0</v>
      </c>
      <c r="U1345" s="168">
        <f t="shared" si="83"/>
        <v>908.35</v>
      </c>
    </row>
    <row r="1346" spans="1:21" ht="20.100000000000001" customHeight="1">
      <c r="A1346" s="168">
        <v>2240102</v>
      </c>
      <c r="B1346" s="164" t="s">
        <v>1503</v>
      </c>
      <c r="C1346" s="173">
        <v>185</v>
      </c>
      <c r="D1346" s="221">
        <v>2</v>
      </c>
      <c r="E1346" s="222">
        <v>185</v>
      </c>
      <c r="O1346" s="203">
        <f t="shared" si="84"/>
        <v>-185</v>
      </c>
      <c r="P1346" s="168">
        <v>185</v>
      </c>
      <c r="R1346" s="168">
        <f t="shared" si="82"/>
        <v>185</v>
      </c>
      <c r="S1346" s="203">
        <f t="shared" si="85"/>
        <v>0</v>
      </c>
      <c r="U1346" s="168">
        <f t="shared" si="83"/>
        <v>185</v>
      </c>
    </row>
    <row r="1347" spans="1:21" ht="20.100000000000001" hidden="1" customHeight="1">
      <c r="A1347" s="168">
        <v>2240103</v>
      </c>
      <c r="B1347" s="164" t="s">
        <v>1504</v>
      </c>
      <c r="C1347" s="173">
        <v>0</v>
      </c>
      <c r="D1347" s="221">
        <v>2</v>
      </c>
      <c r="E1347" s="222">
        <v>0</v>
      </c>
      <c r="O1347" s="203">
        <f t="shared" si="84"/>
        <v>0</v>
      </c>
      <c r="R1347" s="168">
        <f t="shared" si="82"/>
        <v>0</v>
      </c>
      <c r="S1347" s="203">
        <f t="shared" si="85"/>
        <v>0</v>
      </c>
      <c r="U1347" s="168">
        <f t="shared" si="83"/>
        <v>0</v>
      </c>
    </row>
    <row r="1348" spans="1:21" ht="20.100000000000001" hidden="1" customHeight="1">
      <c r="A1348" s="168">
        <v>2240104</v>
      </c>
      <c r="B1348" s="164" t="s">
        <v>2523</v>
      </c>
      <c r="C1348" s="173">
        <v>0</v>
      </c>
      <c r="D1348" s="221">
        <v>0</v>
      </c>
      <c r="E1348" s="222">
        <v>0</v>
      </c>
      <c r="O1348" s="203">
        <f t="shared" si="84"/>
        <v>0</v>
      </c>
      <c r="R1348" s="168">
        <f t="shared" si="82"/>
        <v>0</v>
      </c>
      <c r="S1348" s="203">
        <f t="shared" si="85"/>
        <v>0</v>
      </c>
      <c r="U1348" s="168">
        <f t="shared" si="83"/>
        <v>0</v>
      </c>
    </row>
    <row r="1349" spans="1:21" ht="20.100000000000001" hidden="1" customHeight="1">
      <c r="A1349" s="168">
        <v>2240105</v>
      </c>
      <c r="B1349" s="164" t="s">
        <v>2524</v>
      </c>
      <c r="C1349" s="173">
        <v>0</v>
      </c>
      <c r="D1349" s="221">
        <v>0</v>
      </c>
      <c r="E1349" s="222">
        <v>0</v>
      </c>
      <c r="O1349" s="203">
        <f t="shared" si="84"/>
        <v>0</v>
      </c>
      <c r="R1349" s="168">
        <f t="shared" si="82"/>
        <v>0</v>
      </c>
      <c r="S1349" s="203">
        <f t="shared" si="85"/>
        <v>0</v>
      </c>
      <c r="U1349" s="168">
        <f t="shared" si="83"/>
        <v>0</v>
      </c>
    </row>
    <row r="1350" spans="1:21" ht="20.100000000000001" customHeight="1">
      <c r="A1350" s="168">
        <v>2240106</v>
      </c>
      <c r="B1350" s="164" t="s">
        <v>2525</v>
      </c>
      <c r="C1350" s="173">
        <v>352</v>
      </c>
      <c r="D1350" s="221">
        <v>0</v>
      </c>
      <c r="E1350" s="222">
        <v>352</v>
      </c>
      <c r="O1350" s="203">
        <f t="shared" si="84"/>
        <v>-352</v>
      </c>
      <c r="Q1350" s="168">
        <v>352</v>
      </c>
      <c r="R1350" s="168">
        <f t="shared" ref="R1350:R1404" si="86">F1350+G1350+H1350+I1350+J1350+K1350+L1350+M1350+N1350+P1350+Q1350</f>
        <v>352</v>
      </c>
      <c r="S1350" s="203">
        <f t="shared" si="85"/>
        <v>0</v>
      </c>
      <c r="U1350" s="168">
        <f t="shared" ref="U1350:U1404" si="87">R1350+T1350</f>
        <v>352</v>
      </c>
    </row>
    <row r="1351" spans="1:21" ht="20.100000000000001" hidden="1" customHeight="1">
      <c r="A1351" s="168">
        <v>2240107</v>
      </c>
      <c r="B1351" s="164" t="s">
        <v>2526</v>
      </c>
      <c r="C1351" s="173">
        <v>0</v>
      </c>
      <c r="D1351" s="221">
        <v>0</v>
      </c>
      <c r="E1351" s="222">
        <v>0</v>
      </c>
      <c r="O1351" s="203">
        <f t="shared" ref="O1351:O1404" si="88">F1351+G1351+H1351+I1351+J1351+K1351+L1351+M1351+N1351-E1351</f>
        <v>0</v>
      </c>
      <c r="R1351" s="168">
        <f t="shared" si="86"/>
        <v>0</v>
      </c>
      <c r="S1351" s="203">
        <f t="shared" ref="S1351:S1404" si="89">R1351-E1351</f>
        <v>0</v>
      </c>
      <c r="U1351" s="168">
        <f t="shared" si="87"/>
        <v>0</v>
      </c>
    </row>
    <row r="1352" spans="1:21" ht="20.100000000000001" hidden="1" customHeight="1">
      <c r="A1352" s="168">
        <v>2240108</v>
      </c>
      <c r="B1352" s="164" t="s">
        <v>2527</v>
      </c>
      <c r="C1352" s="173">
        <v>0</v>
      </c>
      <c r="D1352" s="221">
        <v>0</v>
      </c>
      <c r="E1352" s="222">
        <v>0</v>
      </c>
      <c r="O1352" s="203">
        <f t="shared" si="88"/>
        <v>0</v>
      </c>
      <c r="R1352" s="168">
        <f t="shared" si="86"/>
        <v>0</v>
      </c>
      <c r="S1352" s="203">
        <f t="shared" si="89"/>
        <v>0</v>
      </c>
      <c r="U1352" s="168">
        <f t="shared" si="87"/>
        <v>0</v>
      </c>
    </row>
    <row r="1353" spans="1:21" ht="20.100000000000001" hidden="1" customHeight="1">
      <c r="A1353" s="168">
        <v>2240109</v>
      </c>
      <c r="B1353" s="164" t="s">
        <v>2528</v>
      </c>
      <c r="C1353" s="173">
        <v>0</v>
      </c>
      <c r="D1353" s="221">
        <v>0</v>
      </c>
      <c r="E1353" s="222">
        <v>0</v>
      </c>
      <c r="O1353" s="203">
        <f t="shared" si="88"/>
        <v>0</v>
      </c>
      <c r="R1353" s="168">
        <f t="shared" si="86"/>
        <v>0</v>
      </c>
      <c r="S1353" s="203">
        <f t="shared" si="89"/>
        <v>0</v>
      </c>
      <c r="U1353" s="168">
        <f t="shared" si="87"/>
        <v>0</v>
      </c>
    </row>
    <row r="1354" spans="1:21" ht="20.100000000000001" customHeight="1">
      <c r="A1354" s="168">
        <v>2240150</v>
      </c>
      <c r="B1354" s="164" t="s">
        <v>1511</v>
      </c>
      <c r="C1354" s="173">
        <v>1127.3699999999999</v>
      </c>
      <c r="D1354" s="221">
        <v>1</v>
      </c>
      <c r="E1354" s="222">
        <v>1127.3699999999999</v>
      </c>
      <c r="F1354" s="168">
        <v>1027</v>
      </c>
      <c r="O1354" s="203">
        <f t="shared" si="88"/>
        <v>-100.37</v>
      </c>
      <c r="P1354" s="168">
        <v>100.37</v>
      </c>
      <c r="R1354" s="168">
        <f t="shared" si="86"/>
        <v>1127.3699999999999</v>
      </c>
      <c r="S1354" s="203">
        <f t="shared" si="89"/>
        <v>0</v>
      </c>
      <c r="U1354" s="168">
        <f t="shared" si="87"/>
        <v>1127.3699999999999</v>
      </c>
    </row>
    <row r="1355" spans="1:21" ht="20.100000000000001" hidden="1" customHeight="1">
      <c r="A1355" s="168">
        <v>2240199</v>
      </c>
      <c r="B1355" s="164" t="s">
        <v>2529</v>
      </c>
      <c r="C1355" s="173">
        <v>0</v>
      </c>
      <c r="D1355" s="221">
        <v>0</v>
      </c>
      <c r="E1355" s="222">
        <v>0</v>
      </c>
      <c r="O1355" s="203">
        <f t="shared" si="88"/>
        <v>0</v>
      </c>
      <c r="R1355" s="168">
        <f t="shared" si="86"/>
        <v>0</v>
      </c>
      <c r="S1355" s="203">
        <f t="shared" si="89"/>
        <v>0</v>
      </c>
      <c r="U1355" s="168">
        <f t="shared" si="87"/>
        <v>0</v>
      </c>
    </row>
    <row r="1356" spans="1:21" ht="20.100000000000001" hidden="1" customHeight="1">
      <c r="A1356" s="168">
        <v>22402</v>
      </c>
      <c r="B1356" s="164" t="s">
        <v>2530</v>
      </c>
      <c r="C1356" s="173">
        <v>0</v>
      </c>
      <c r="D1356" s="221">
        <v>0</v>
      </c>
      <c r="E1356" s="222">
        <v>0</v>
      </c>
      <c r="O1356" s="203">
        <f t="shared" si="88"/>
        <v>0</v>
      </c>
      <c r="R1356" s="168">
        <f t="shared" si="86"/>
        <v>0</v>
      </c>
      <c r="S1356" s="203">
        <f t="shared" si="89"/>
        <v>0</v>
      </c>
      <c r="U1356" s="168">
        <f t="shared" si="87"/>
        <v>0</v>
      </c>
    </row>
    <row r="1357" spans="1:21" ht="20.100000000000001" hidden="1" customHeight="1">
      <c r="A1357" s="168">
        <v>2240201</v>
      </c>
      <c r="B1357" s="164" t="s">
        <v>1502</v>
      </c>
      <c r="C1357" s="173">
        <v>0</v>
      </c>
      <c r="D1357" s="221">
        <v>1</v>
      </c>
      <c r="E1357" s="222">
        <v>0</v>
      </c>
      <c r="O1357" s="203">
        <f t="shared" si="88"/>
        <v>0</v>
      </c>
      <c r="R1357" s="168">
        <f t="shared" si="86"/>
        <v>0</v>
      </c>
      <c r="S1357" s="203">
        <f t="shared" si="89"/>
        <v>0</v>
      </c>
      <c r="U1357" s="168">
        <f t="shared" si="87"/>
        <v>0</v>
      </c>
    </row>
    <row r="1358" spans="1:21" ht="20.100000000000001" hidden="1" customHeight="1">
      <c r="A1358" s="168">
        <v>2240202</v>
      </c>
      <c r="B1358" s="164" t="s">
        <v>1503</v>
      </c>
      <c r="C1358" s="173">
        <v>0</v>
      </c>
      <c r="D1358" s="221">
        <v>2</v>
      </c>
      <c r="E1358" s="222">
        <v>0</v>
      </c>
      <c r="O1358" s="203">
        <f t="shared" si="88"/>
        <v>0</v>
      </c>
      <c r="R1358" s="168">
        <f t="shared" si="86"/>
        <v>0</v>
      </c>
      <c r="S1358" s="203">
        <f t="shared" si="89"/>
        <v>0</v>
      </c>
      <c r="U1358" s="168">
        <f t="shared" si="87"/>
        <v>0</v>
      </c>
    </row>
    <row r="1359" spans="1:21" ht="20.100000000000001" hidden="1" customHeight="1">
      <c r="A1359" s="168">
        <v>2240203</v>
      </c>
      <c r="B1359" s="164" t="s">
        <v>1504</v>
      </c>
      <c r="C1359" s="173">
        <v>0</v>
      </c>
      <c r="D1359" s="221">
        <v>2</v>
      </c>
      <c r="E1359" s="222">
        <v>0</v>
      </c>
      <c r="O1359" s="203">
        <f t="shared" si="88"/>
        <v>0</v>
      </c>
      <c r="R1359" s="168">
        <f t="shared" si="86"/>
        <v>0</v>
      </c>
      <c r="S1359" s="203">
        <f t="shared" si="89"/>
        <v>0</v>
      </c>
      <c r="U1359" s="168">
        <f t="shared" si="87"/>
        <v>0</v>
      </c>
    </row>
    <row r="1360" spans="1:21" ht="20.100000000000001" hidden="1" customHeight="1">
      <c r="A1360" s="168">
        <v>2240204</v>
      </c>
      <c r="B1360" s="164" t="s">
        <v>2531</v>
      </c>
      <c r="C1360" s="173">
        <v>0</v>
      </c>
      <c r="D1360" s="221">
        <v>0</v>
      </c>
      <c r="E1360" s="222">
        <v>0</v>
      </c>
      <c r="O1360" s="203">
        <f t="shared" si="88"/>
        <v>0</v>
      </c>
      <c r="R1360" s="168">
        <f t="shared" si="86"/>
        <v>0</v>
      </c>
      <c r="S1360" s="203">
        <f t="shared" si="89"/>
        <v>0</v>
      </c>
      <c r="U1360" s="168">
        <f t="shared" si="87"/>
        <v>0</v>
      </c>
    </row>
    <row r="1361" spans="1:21" ht="20.100000000000001" hidden="1" customHeight="1">
      <c r="A1361" s="168">
        <v>2240299</v>
      </c>
      <c r="B1361" s="164" t="s">
        <v>2532</v>
      </c>
      <c r="C1361" s="173">
        <v>0</v>
      </c>
      <c r="D1361" s="221">
        <v>0</v>
      </c>
      <c r="E1361" s="222">
        <v>0</v>
      </c>
      <c r="O1361" s="203">
        <f t="shared" si="88"/>
        <v>0</v>
      </c>
      <c r="R1361" s="168">
        <f t="shared" si="86"/>
        <v>0</v>
      </c>
      <c r="S1361" s="203">
        <f t="shared" si="89"/>
        <v>0</v>
      </c>
      <c r="U1361" s="168">
        <f t="shared" si="87"/>
        <v>0</v>
      </c>
    </row>
    <row r="1362" spans="1:21" ht="20.100000000000001" customHeight="1">
      <c r="A1362" s="168">
        <v>22403</v>
      </c>
      <c r="B1362" s="164" t="s">
        <v>2533</v>
      </c>
      <c r="C1362" s="173">
        <v>250</v>
      </c>
      <c r="D1362" s="221">
        <v>0</v>
      </c>
      <c r="E1362" s="222">
        <v>250</v>
      </c>
      <c r="O1362" s="203">
        <f t="shared" si="88"/>
        <v>-250</v>
      </c>
      <c r="Q1362" s="168">
        <v>250</v>
      </c>
      <c r="R1362" s="168">
        <f t="shared" si="86"/>
        <v>250</v>
      </c>
      <c r="S1362" s="203">
        <f t="shared" si="89"/>
        <v>0</v>
      </c>
      <c r="U1362" s="168">
        <f t="shared" si="87"/>
        <v>250</v>
      </c>
    </row>
    <row r="1363" spans="1:21" ht="20.100000000000001" hidden="1" customHeight="1">
      <c r="A1363" s="168">
        <v>2240301</v>
      </c>
      <c r="B1363" s="164" t="s">
        <v>1502</v>
      </c>
      <c r="C1363" s="173">
        <v>0</v>
      </c>
      <c r="D1363" s="221">
        <v>1</v>
      </c>
      <c r="E1363" s="222">
        <v>0</v>
      </c>
      <c r="O1363" s="203">
        <f t="shared" si="88"/>
        <v>0</v>
      </c>
      <c r="R1363" s="168">
        <f t="shared" si="86"/>
        <v>0</v>
      </c>
      <c r="S1363" s="203">
        <f t="shared" si="89"/>
        <v>0</v>
      </c>
      <c r="U1363" s="168">
        <f t="shared" si="87"/>
        <v>0</v>
      </c>
    </row>
    <row r="1364" spans="1:21" ht="20.100000000000001" hidden="1" customHeight="1">
      <c r="A1364" s="168">
        <v>2240302</v>
      </c>
      <c r="B1364" s="164" t="s">
        <v>1503</v>
      </c>
      <c r="C1364" s="173">
        <v>0</v>
      </c>
      <c r="D1364" s="221">
        <v>2</v>
      </c>
      <c r="E1364" s="222">
        <v>0</v>
      </c>
      <c r="O1364" s="203">
        <f t="shared" si="88"/>
        <v>0</v>
      </c>
      <c r="R1364" s="168">
        <f t="shared" si="86"/>
        <v>0</v>
      </c>
      <c r="S1364" s="203">
        <f t="shared" si="89"/>
        <v>0</v>
      </c>
      <c r="U1364" s="168">
        <f t="shared" si="87"/>
        <v>0</v>
      </c>
    </row>
    <row r="1365" spans="1:21" ht="20.100000000000001" hidden="1" customHeight="1">
      <c r="A1365" s="168">
        <v>2240303</v>
      </c>
      <c r="B1365" s="164" t="s">
        <v>1504</v>
      </c>
      <c r="C1365" s="173">
        <v>0</v>
      </c>
      <c r="D1365" s="221">
        <v>2</v>
      </c>
      <c r="E1365" s="222">
        <v>0</v>
      </c>
      <c r="O1365" s="203">
        <f t="shared" si="88"/>
        <v>0</v>
      </c>
      <c r="R1365" s="168">
        <f t="shared" si="86"/>
        <v>0</v>
      </c>
      <c r="S1365" s="203">
        <f t="shared" si="89"/>
        <v>0</v>
      </c>
      <c r="U1365" s="168">
        <f t="shared" si="87"/>
        <v>0</v>
      </c>
    </row>
    <row r="1366" spans="1:21" ht="20.100000000000001" customHeight="1">
      <c r="A1366" s="168">
        <v>2240304</v>
      </c>
      <c r="B1366" s="164" t="s">
        <v>2534</v>
      </c>
      <c r="C1366" s="173">
        <v>250</v>
      </c>
      <c r="D1366" s="221">
        <v>0</v>
      </c>
      <c r="E1366" s="222">
        <v>250</v>
      </c>
      <c r="O1366" s="203">
        <f t="shared" si="88"/>
        <v>-250</v>
      </c>
      <c r="Q1366" s="168">
        <v>250</v>
      </c>
      <c r="R1366" s="168">
        <f t="shared" si="86"/>
        <v>250</v>
      </c>
      <c r="S1366" s="203">
        <f t="shared" si="89"/>
        <v>0</v>
      </c>
      <c r="U1366" s="168">
        <f t="shared" si="87"/>
        <v>250</v>
      </c>
    </row>
    <row r="1367" spans="1:21" ht="20.100000000000001" hidden="1" customHeight="1">
      <c r="A1367" s="168">
        <v>2240399</v>
      </c>
      <c r="B1367" s="164" t="s">
        <v>2535</v>
      </c>
      <c r="C1367" s="173">
        <v>0</v>
      </c>
      <c r="D1367" s="221">
        <v>0</v>
      </c>
      <c r="E1367" s="222">
        <v>0</v>
      </c>
      <c r="O1367" s="203">
        <f t="shared" si="88"/>
        <v>0</v>
      </c>
      <c r="R1367" s="168">
        <f t="shared" si="86"/>
        <v>0</v>
      </c>
      <c r="S1367" s="203">
        <f t="shared" si="89"/>
        <v>0</v>
      </c>
      <c r="U1367" s="168">
        <f t="shared" si="87"/>
        <v>0</v>
      </c>
    </row>
    <row r="1368" spans="1:21" ht="20.100000000000001" customHeight="1">
      <c r="A1368" s="168">
        <v>22404</v>
      </c>
      <c r="B1368" s="164" t="s">
        <v>2536</v>
      </c>
      <c r="C1368" s="173">
        <v>50</v>
      </c>
      <c r="D1368" s="221">
        <v>0</v>
      </c>
      <c r="E1368" s="222">
        <v>50</v>
      </c>
      <c r="O1368" s="203">
        <f t="shared" si="88"/>
        <v>-50</v>
      </c>
      <c r="P1368" s="168">
        <v>50</v>
      </c>
      <c r="R1368" s="168">
        <f t="shared" si="86"/>
        <v>50</v>
      </c>
      <c r="S1368" s="203">
        <f t="shared" si="89"/>
        <v>0</v>
      </c>
      <c r="U1368" s="168">
        <f t="shared" si="87"/>
        <v>50</v>
      </c>
    </row>
    <row r="1369" spans="1:21" ht="20.100000000000001" hidden="1" customHeight="1">
      <c r="A1369" s="168">
        <v>2240401</v>
      </c>
      <c r="B1369" s="164" t="s">
        <v>1502</v>
      </c>
      <c r="C1369" s="173">
        <v>0</v>
      </c>
      <c r="D1369" s="221">
        <v>1</v>
      </c>
      <c r="E1369" s="222">
        <v>0</v>
      </c>
      <c r="O1369" s="203">
        <f t="shared" si="88"/>
        <v>0</v>
      </c>
      <c r="R1369" s="168">
        <f t="shared" si="86"/>
        <v>0</v>
      </c>
      <c r="S1369" s="203">
        <f t="shared" si="89"/>
        <v>0</v>
      </c>
      <c r="U1369" s="168">
        <f t="shared" si="87"/>
        <v>0</v>
      </c>
    </row>
    <row r="1370" spans="1:21" ht="20.100000000000001" hidden="1" customHeight="1">
      <c r="A1370" s="168">
        <v>2240402</v>
      </c>
      <c r="B1370" s="164" t="s">
        <v>1503</v>
      </c>
      <c r="C1370" s="173">
        <v>0</v>
      </c>
      <c r="D1370" s="221">
        <v>2</v>
      </c>
      <c r="E1370" s="222">
        <v>0</v>
      </c>
      <c r="O1370" s="203">
        <f t="shared" si="88"/>
        <v>0</v>
      </c>
      <c r="R1370" s="168">
        <f t="shared" si="86"/>
        <v>0</v>
      </c>
      <c r="S1370" s="203">
        <f t="shared" si="89"/>
        <v>0</v>
      </c>
      <c r="U1370" s="168">
        <f t="shared" si="87"/>
        <v>0</v>
      </c>
    </row>
    <row r="1371" spans="1:21" ht="20.100000000000001" hidden="1" customHeight="1">
      <c r="A1371" s="168">
        <v>2240403</v>
      </c>
      <c r="B1371" s="164" t="s">
        <v>1504</v>
      </c>
      <c r="C1371" s="173">
        <v>0</v>
      </c>
      <c r="D1371" s="221">
        <v>2</v>
      </c>
      <c r="E1371" s="222">
        <v>0</v>
      </c>
      <c r="O1371" s="203">
        <f t="shared" si="88"/>
        <v>0</v>
      </c>
      <c r="R1371" s="168">
        <f t="shared" si="86"/>
        <v>0</v>
      </c>
      <c r="S1371" s="203">
        <f t="shared" si="89"/>
        <v>0</v>
      </c>
      <c r="U1371" s="168">
        <f t="shared" si="87"/>
        <v>0</v>
      </c>
    </row>
    <row r="1372" spans="1:21" ht="20.100000000000001" hidden="1" customHeight="1">
      <c r="A1372" s="168">
        <v>2240404</v>
      </c>
      <c r="B1372" s="164" t="s">
        <v>2537</v>
      </c>
      <c r="C1372" s="173">
        <v>0</v>
      </c>
      <c r="D1372" s="221">
        <v>0</v>
      </c>
      <c r="E1372" s="222">
        <v>0</v>
      </c>
      <c r="O1372" s="203">
        <f t="shared" si="88"/>
        <v>0</v>
      </c>
      <c r="R1372" s="168">
        <f t="shared" si="86"/>
        <v>0</v>
      </c>
      <c r="S1372" s="203">
        <f t="shared" si="89"/>
        <v>0</v>
      </c>
      <c r="U1372" s="168">
        <f t="shared" si="87"/>
        <v>0</v>
      </c>
    </row>
    <row r="1373" spans="1:21" ht="20.100000000000001" hidden="1" customHeight="1">
      <c r="A1373" s="168">
        <v>2240405</v>
      </c>
      <c r="B1373" s="164" t="s">
        <v>2538</v>
      </c>
      <c r="C1373" s="173">
        <v>0</v>
      </c>
      <c r="D1373" s="221">
        <v>0</v>
      </c>
      <c r="E1373" s="222">
        <v>0</v>
      </c>
      <c r="O1373" s="203">
        <f t="shared" si="88"/>
        <v>0</v>
      </c>
      <c r="R1373" s="168">
        <f t="shared" si="86"/>
        <v>0</v>
      </c>
      <c r="S1373" s="203">
        <f t="shared" si="89"/>
        <v>0</v>
      </c>
      <c r="U1373" s="168">
        <f t="shared" si="87"/>
        <v>0</v>
      </c>
    </row>
    <row r="1374" spans="1:21" ht="20.100000000000001" customHeight="1">
      <c r="A1374" s="168">
        <v>2240450</v>
      </c>
      <c r="B1374" s="164" t="s">
        <v>1511</v>
      </c>
      <c r="C1374" s="173">
        <v>50</v>
      </c>
      <c r="D1374" s="221">
        <v>1</v>
      </c>
      <c r="E1374" s="222">
        <v>50</v>
      </c>
      <c r="O1374" s="203">
        <f t="shared" si="88"/>
        <v>-50</v>
      </c>
      <c r="P1374" s="168">
        <v>50</v>
      </c>
      <c r="R1374" s="168">
        <f t="shared" si="86"/>
        <v>50</v>
      </c>
      <c r="S1374" s="203">
        <f t="shared" si="89"/>
        <v>0</v>
      </c>
      <c r="U1374" s="168">
        <f t="shared" si="87"/>
        <v>50</v>
      </c>
    </row>
    <row r="1375" spans="1:21" ht="20.100000000000001" hidden="1" customHeight="1">
      <c r="A1375" s="168">
        <v>2240499</v>
      </c>
      <c r="B1375" s="164" t="s">
        <v>2539</v>
      </c>
      <c r="C1375" s="173">
        <v>0</v>
      </c>
      <c r="D1375" s="221">
        <v>0</v>
      </c>
      <c r="E1375" s="222">
        <v>0</v>
      </c>
      <c r="O1375" s="203">
        <f t="shared" si="88"/>
        <v>0</v>
      </c>
      <c r="R1375" s="168">
        <f t="shared" si="86"/>
        <v>0</v>
      </c>
      <c r="S1375" s="203">
        <f t="shared" si="89"/>
        <v>0</v>
      </c>
      <c r="U1375" s="168">
        <f t="shared" si="87"/>
        <v>0</v>
      </c>
    </row>
    <row r="1376" spans="1:21" ht="20.100000000000001" customHeight="1">
      <c r="A1376" s="168">
        <v>22405</v>
      </c>
      <c r="B1376" s="164" t="s">
        <v>2540</v>
      </c>
      <c r="C1376" s="173">
        <v>10</v>
      </c>
      <c r="D1376" s="221">
        <v>0</v>
      </c>
      <c r="E1376" s="222">
        <v>10</v>
      </c>
      <c r="O1376" s="203">
        <f t="shared" si="88"/>
        <v>-10</v>
      </c>
      <c r="Q1376" s="168">
        <v>10</v>
      </c>
      <c r="R1376" s="168">
        <f t="shared" si="86"/>
        <v>10</v>
      </c>
      <c r="S1376" s="203">
        <f t="shared" si="89"/>
        <v>0</v>
      </c>
      <c r="U1376" s="168">
        <f t="shared" si="87"/>
        <v>10</v>
      </c>
    </row>
    <row r="1377" spans="1:21" ht="20.100000000000001" hidden="1" customHeight="1">
      <c r="A1377" s="168">
        <v>2240501</v>
      </c>
      <c r="B1377" s="164" t="s">
        <v>1502</v>
      </c>
      <c r="C1377" s="173">
        <v>0</v>
      </c>
      <c r="D1377" s="221">
        <v>1</v>
      </c>
      <c r="E1377" s="222">
        <v>0</v>
      </c>
      <c r="O1377" s="203">
        <f t="shared" si="88"/>
        <v>0</v>
      </c>
      <c r="R1377" s="168">
        <f t="shared" si="86"/>
        <v>0</v>
      </c>
      <c r="S1377" s="203">
        <f t="shared" si="89"/>
        <v>0</v>
      </c>
      <c r="U1377" s="168">
        <f t="shared" si="87"/>
        <v>0</v>
      </c>
    </row>
    <row r="1378" spans="1:21" ht="20.100000000000001" hidden="1" customHeight="1">
      <c r="A1378" s="168">
        <v>2240502</v>
      </c>
      <c r="B1378" s="164" t="s">
        <v>1503</v>
      </c>
      <c r="C1378" s="173">
        <v>0</v>
      </c>
      <c r="D1378" s="221">
        <v>2</v>
      </c>
      <c r="E1378" s="222">
        <v>0</v>
      </c>
      <c r="O1378" s="203">
        <f t="shared" si="88"/>
        <v>0</v>
      </c>
      <c r="R1378" s="168">
        <f t="shared" si="86"/>
        <v>0</v>
      </c>
      <c r="S1378" s="203">
        <f t="shared" si="89"/>
        <v>0</v>
      </c>
      <c r="U1378" s="168">
        <f t="shared" si="87"/>
        <v>0</v>
      </c>
    </row>
    <row r="1379" spans="1:21" ht="20.100000000000001" hidden="1" customHeight="1">
      <c r="A1379" s="168">
        <v>2240503</v>
      </c>
      <c r="B1379" s="164" t="s">
        <v>1504</v>
      </c>
      <c r="C1379" s="173">
        <v>0</v>
      </c>
      <c r="D1379" s="221">
        <v>2</v>
      </c>
      <c r="E1379" s="222">
        <v>0</v>
      </c>
      <c r="O1379" s="203">
        <f t="shared" si="88"/>
        <v>0</v>
      </c>
      <c r="R1379" s="168">
        <f t="shared" si="86"/>
        <v>0</v>
      </c>
      <c r="S1379" s="203">
        <f t="shared" si="89"/>
        <v>0</v>
      </c>
      <c r="U1379" s="168">
        <f t="shared" si="87"/>
        <v>0</v>
      </c>
    </row>
    <row r="1380" spans="1:21" ht="20.100000000000001" hidden="1" customHeight="1">
      <c r="A1380" s="168">
        <v>2240504</v>
      </c>
      <c r="B1380" s="164" t="s">
        <v>2541</v>
      </c>
      <c r="C1380" s="173">
        <v>0</v>
      </c>
      <c r="D1380" s="221">
        <v>0</v>
      </c>
      <c r="E1380" s="222">
        <v>0</v>
      </c>
      <c r="O1380" s="203">
        <f t="shared" si="88"/>
        <v>0</v>
      </c>
      <c r="R1380" s="168">
        <f t="shared" si="86"/>
        <v>0</v>
      </c>
      <c r="S1380" s="203">
        <f t="shared" si="89"/>
        <v>0</v>
      </c>
      <c r="U1380" s="168">
        <f t="shared" si="87"/>
        <v>0</v>
      </c>
    </row>
    <row r="1381" spans="1:21" ht="20.100000000000001" hidden="1" customHeight="1">
      <c r="A1381" s="168">
        <v>2240505</v>
      </c>
      <c r="B1381" s="164" t="s">
        <v>2542</v>
      </c>
      <c r="C1381" s="173">
        <v>0</v>
      </c>
      <c r="D1381" s="221">
        <v>0</v>
      </c>
      <c r="E1381" s="222">
        <v>0</v>
      </c>
      <c r="O1381" s="203">
        <f t="shared" si="88"/>
        <v>0</v>
      </c>
      <c r="R1381" s="168">
        <f t="shared" si="86"/>
        <v>0</v>
      </c>
      <c r="S1381" s="203">
        <f t="shared" si="89"/>
        <v>0</v>
      </c>
      <c r="U1381" s="168">
        <f t="shared" si="87"/>
        <v>0</v>
      </c>
    </row>
    <row r="1382" spans="1:21" ht="20.100000000000001" hidden="1" customHeight="1">
      <c r="A1382" s="168">
        <v>2240506</v>
      </c>
      <c r="B1382" s="164" t="s">
        <v>2543</v>
      </c>
      <c r="C1382" s="173">
        <v>0</v>
      </c>
      <c r="D1382" s="221">
        <v>0</v>
      </c>
      <c r="E1382" s="222">
        <v>0</v>
      </c>
      <c r="O1382" s="203">
        <f t="shared" si="88"/>
        <v>0</v>
      </c>
      <c r="R1382" s="168">
        <f t="shared" si="86"/>
        <v>0</v>
      </c>
      <c r="S1382" s="203">
        <f t="shared" si="89"/>
        <v>0</v>
      </c>
      <c r="U1382" s="168">
        <f t="shared" si="87"/>
        <v>0</v>
      </c>
    </row>
    <row r="1383" spans="1:21" ht="20.100000000000001" hidden="1" customHeight="1">
      <c r="A1383" s="168">
        <v>2240507</v>
      </c>
      <c r="B1383" s="164" t="s">
        <v>2544</v>
      </c>
      <c r="C1383" s="173">
        <v>0</v>
      </c>
      <c r="D1383" s="221">
        <v>0</v>
      </c>
      <c r="E1383" s="222">
        <v>0</v>
      </c>
      <c r="O1383" s="203">
        <f t="shared" si="88"/>
        <v>0</v>
      </c>
      <c r="R1383" s="168">
        <f t="shared" si="86"/>
        <v>0</v>
      </c>
      <c r="S1383" s="203">
        <f t="shared" si="89"/>
        <v>0</v>
      </c>
      <c r="U1383" s="168">
        <f t="shared" si="87"/>
        <v>0</v>
      </c>
    </row>
    <row r="1384" spans="1:21" ht="20.100000000000001" hidden="1" customHeight="1">
      <c r="A1384" s="168">
        <v>2240508</v>
      </c>
      <c r="B1384" s="164" t="s">
        <v>2545</v>
      </c>
      <c r="C1384" s="173">
        <v>0</v>
      </c>
      <c r="D1384" s="221">
        <v>0</v>
      </c>
      <c r="E1384" s="222">
        <v>0</v>
      </c>
      <c r="O1384" s="203">
        <f t="shared" si="88"/>
        <v>0</v>
      </c>
      <c r="R1384" s="168">
        <f t="shared" si="86"/>
        <v>0</v>
      </c>
      <c r="S1384" s="203">
        <f t="shared" si="89"/>
        <v>0</v>
      </c>
      <c r="U1384" s="168">
        <f t="shared" si="87"/>
        <v>0</v>
      </c>
    </row>
    <row r="1385" spans="1:21" ht="20.100000000000001" hidden="1" customHeight="1">
      <c r="A1385" s="168">
        <v>2240509</v>
      </c>
      <c r="B1385" s="164" t="s">
        <v>2546</v>
      </c>
      <c r="C1385" s="173">
        <v>0</v>
      </c>
      <c r="D1385" s="221">
        <v>0</v>
      </c>
      <c r="E1385" s="222">
        <v>0</v>
      </c>
      <c r="O1385" s="203">
        <f t="shared" si="88"/>
        <v>0</v>
      </c>
      <c r="R1385" s="168">
        <f t="shared" si="86"/>
        <v>0</v>
      </c>
      <c r="S1385" s="203">
        <f t="shared" si="89"/>
        <v>0</v>
      </c>
      <c r="U1385" s="168">
        <f t="shared" si="87"/>
        <v>0</v>
      </c>
    </row>
    <row r="1386" spans="1:21" ht="20.100000000000001" customHeight="1">
      <c r="A1386" s="168">
        <v>2240510</v>
      </c>
      <c r="B1386" s="164" t="s">
        <v>2547</v>
      </c>
      <c r="C1386" s="173">
        <v>10</v>
      </c>
      <c r="D1386" s="221">
        <v>0</v>
      </c>
      <c r="E1386" s="222">
        <v>10</v>
      </c>
      <c r="O1386" s="203">
        <f t="shared" si="88"/>
        <v>-10</v>
      </c>
      <c r="Q1386" s="168">
        <v>10</v>
      </c>
      <c r="R1386" s="168">
        <f t="shared" si="86"/>
        <v>10</v>
      </c>
      <c r="S1386" s="203">
        <f t="shared" si="89"/>
        <v>0</v>
      </c>
      <c r="U1386" s="168">
        <f t="shared" si="87"/>
        <v>10</v>
      </c>
    </row>
    <row r="1387" spans="1:21" ht="20.100000000000001" hidden="1" customHeight="1">
      <c r="A1387" s="168">
        <v>2240550</v>
      </c>
      <c r="B1387" s="164" t="s">
        <v>2548</v>
      </c>
      <c r="C1387" s="173">
        <v>0</v>
      </c>
      <c r="D1387" s="221">
        <v>0</v>
      </c>
      <c r="E1387" s="222">
        <v>0</v>
      </c>
      <c r="O1387" s="203">
        <f t="shared" si="88"/>
        <v>0</v>
      </c>
      <c r="R1387" s="168">
        <f t="shared" si="86"/>
        <v>0</v>
      </c>
      <c r="S1387" s="203">
        <f t="shared" si="89"/>
        <v>0</v>
      </c>
      <c r="U1387" s="168">
        <f t="shared" si="87"/>
        <v>0</v>
      </c>
    </row>
    <row r="1388" spans="1:21" ht="20.100000000000001" hidden="1" customHeight="1">
      <c r="A1388" s="168">
        <v>2240599</v>
      </c>
      <c r="B1388" s="164" t="s">
        <v>2549</v>
      </c>
      <c r="C1388" s="173">
        <v>0</v>
      </c>
      <c r="D1388" s="221">
        <v>0</v>
      </c>
      <c r="E1388" s="222">
        <v>0</v>
      </c>
      <c r="O1388" s="203">
        <f t="shared" si="88"/>
        <v>0</v>
      </c>
      <c r="R1388" s="168">
        <f t="shared" si="86"/>
        <v>0</v>
      </c>
      <c r="S1388" s="203">
        <f t="shared" si="89"/>
        <v>0</v>
      </c>
      <c r="U1388" s="168">
        <f t="shared" si="87"/>
        <v>0</v>
      </c>
    </row>
    <row r="1389" spans="1:21" ht="20.100000000000001" customHeight="1">
      <c r="A1389" s="168">
        <v>22406</v>
      </c>
      <c r="B1389" s="164" t="s">
        <v>2550</v>
      </c>
      <c r="C1389" s="173">
        <v>462.4</v>
      </c>
      <c r="D1389" s="221">
        <v>0</v>
      </c>
      <c r="E1389" s="222">
        <v>150</v>
      </c>
      <c r="I1389" s="168">
        <v>180.4</v>
      </c>
      <c r="J1389" s="168">
        <v>282</v>
      </c>
      <c r="O1389" s="203">
        <f t="shared" si="88"/>
        <v>312.39999999999998</v>
      </c>
      <c r="R1389" s="168">
        <f t="shared" si="86"/>
        <v>462.4</v>
      </c>
      <c r="S1389" s="203">
        <f t="shared" si="89"/>
        <v>312.39999999999998</v>
      </c>
      <c r="U1389" s="168">
        <f t="shared" si="87"/>
        <v>462.4</v>
      </c>
    </row>
    <row r="1390" spans="1:21" ht="20.100000000000001" customHeight="1">
      <c r="A1390" s="168">
        <v>2240601</v>
      </c>
      <c r="B1390" s="164" t="s">
        <v>2551</v>
      </c>
      <c r="C1390" s="173">
        <v>462.4</v>
      </c>
      <c r="D1390" s="221">
        <v>0</v>
      </c>
      <c r="E1390" s="222">
        <v>150</v>
      </c>
      <c r="I1390" s="168">
        <v>180.4</v>
      </c>
      <c r="J1390" s="168">
        <v>282</v>
      </c>
      <c r="O1390" s="203">
        <f t="shared" si="88"/>
        <v>312.39999999999998</v>
      </c>
      <c r="R1390" s="168">
        <f t="shared" si="86"/>
        <v>462.4</v>
      </c>
      <c r="S1390" s="203">
        <f t="shared" si="89"/>
        <v>312.39999999999998</v>
      </c>
      <c r="U1390" s="168">
        <f t="shared" si="87"/>
        <v>462.4</v>
      </c>
    </row>
    <row r="1391" spans="1:21" ht="20.100000000000001" hidden="1" customHeight="1">
      <c r="A1391" s="168">
        <v>2240602</v>
      </c>
      <c r="B1391" s="164" t="s">
        <v>2552</v>
      </c>
      <c r="C1391" s="173">
        <v>0</v>
      </c>
      <c r="D1391" s="221">
        <v>0</v>
      </c>
      <c r="E1391" s="222">
        <v>0</v>
      </c>
      <c r="O1391" s="203">
        <f t="shared" si="88"/>
        <v>0</v>
      </c>
      <c r="R1391" s="168">
        <f t="shared" si="86"/>
        <v>0</v>
      </c>
      <c r="S1391" s="203">
        <f t="shared" si="89"/>
        <v>0</v>
      </c>
      <c r="U1391" s="168">
        <f t="shared" si="87"/>
        <v>0</v>
      </c>
    </row>
    <row r="1392" spans="1:21" ht="20.100000000000001" hidden="1" customHeight="1">
      <c r="A1392" s="168">
        <v>2240699</v>
      </c>
      <c r="B1392" s="164" t="s">
        <v>2553</v>
      </c>
      <c r="C1392" s="173">
        <v>0</v>
      </c>
      <c r="D1392" s="221">
        <v>0</v>
      </c>
      <c r="E1392" s="222">
        <v>0</v>
      </c>
      <c r="O1392" s="203">
        <f t="shared" si="88"/>
        <v>0</v>
      </c>
      <c r="R1392" s="168">
        <f t="shared" si="86"/>
        <v>0</v>
      </c>
      <c r="S1392" s="203">
        <f t="shared" si="89"/>
        <v>0</v>
      </c>
      <c r="U1392" s="168">
        <f t="shared" si="87"/>
        <v>0</v>
      </c>
    </row>
    <row r="1393" spans="1:21" ht="20.100000000000001" customHeight="1">
      <c r="A1393" s="168">
        <v>22407</v>
      </c>
      <c r="B1393" s="164" t="s">
        <v>2554</v>
      </c>
      <c r="C1393" s="173">
        <v>753</v>
      </c>
      <c r="D1393" s="221">
        <v>0</v>
      </c>
      <c r="E1393" s="222">
        <v>753</v>
      </c>
      <c r="J1393" s="168">
        <v>317</v>
      </c>
      <c r="K1393" s="168">
        <v>200</v>
      </c>
      <c r="O1393" s="203">
        <f t="shared" si="88"/>
        <v>-236</v>
      </c>
      <c r="Q1393" s="168">
        <v>236</v>
      </c>
      <c r="R1393" s="168">
        <f t="shared" si="86"/>
        <v>753</v>
      </c>
      <c r="S1393" s="203">
        <f t="shared" si="89"/>
        <v>0</v>
      </c>
      <c r="U1393" s="168">
        <f t="shared" si="87"/>
        <v>753</v>
      </c>
    </row>
    <row r="1394" spans="1:21" ht="20.100000000000001" customHeight="1">
      <c r="A1394" s="168">
        <v>2240701</v>
      </c>
      <c r="B1394" s="164" t="s">
        <v>2555</v>
      </c>
      <c r="C1394" s="173">
        <v>638</v>
      </c>
      <c r="D1394" s="221">
        <v>0</v>
      </c>
      <c r="E1394" s="222">
        <v>638</v>
      </c>
      <c r="J1394" s="168">
        <v>249</v>
      </c>
      <c r="K1394" s="168">
        <v>200</v>
      </c>
      <c r="O1394" s="203">
        <f t="shared" si="88"/>
        <v>-189</v>
      </c>
      <c r="Q1394" s="168">
        <v>189</v>
      </c>
      <c r="R1394" s="168">
        <f t="shared" si="86"/>
        <v>638</v>
      </c>
      <c r="S1394" s="203">
        <f t="shared" si="89"/>
        <v>0</v>
      </c>
      <c r="U1394" s="168">
        <f t="shared" si="87"/>
        <v>638</v>
      </c>
    </row>
    <row r="1395" spans="1:21" ht="20.100000000000001" customHeight="1">
      <c r="A1395" s="168">
        <v>2240702</v>
      </c>
      <c r="B1395" s="164" t="s">
        <v>2556</v>
      </c>
      <c r="C1395" s="173">
        <v>115</v>
      </c>
      <c r="D1395" s="221">
        <v>0</v>
      </c>
      <c r="E1395" s="222">
        <v>115</v>
      </c>
      <c r="J1395" s="168">
        <v>68</v>
      </c>
      <c r="O1395" s="203">
        <f t="shared" si="88"/>
        <v>-47</v>
      </c>
      <c r="Q1395" s="168">
        <v>47</v>
      </c>
      <c r="R1395" s="168">
        <f t="shared" si="86"/>
        <v>115</v>
      </c>
      <c r="S1395" s="203">
        <f t="shared" si="89"/>
        <v>0</v>
      </c>
      <c r="U1395" s="168">
        <f t="shared" si="87"/>
        <v>115</v>
      </c>
    </row>
    <row r="1396" spans="1:21" ht="20.100000000000001" hidden="1" customHeight="1">
      <c r="A1396" s="168">
        <v>2240704</v>
      </c>
      <c r="B1396" s="164" t="s">
        <v>2557</v>
      </c>
      <c r="C1396" s="173">
        <v>0</v>
      </c>
      <c r="D1396" s="221">
        <v>0</v>
      </c>
      <c r="E1396" s="222">
        <v>0</v>
      </c>
      <c r="O1396" s="203">
        <f t="shared" si="88"/>
        <v>0</v>
      </c>
      <c r="R1396" s="168">
        <f t="shared" si="86"/>
        <v>0</v>
      </c>
      <c r="S1396" s="203">
        <f t="shared" si="89"/>
        <v>0</v>
      </c>
      <c r="U1396" s="168">
        <f t="shared" si="87"/>
        <v>0</v>
      </c>
    </row>
    <row r="1397" spans="1:21" ht="20.100000000000001" hidden="1" customHeight="1">
      <c r="A1397" s="168">
        <v>2240799</v>
      </c>
      <c r="B1397" s="164" t="s">
        <v>2558</v>
      </c>
      <c r="C1397" s="173">
        <v>0</v>
      </c>
      <c r="D1397" s="221">
        <v>0</v>
      </c>
      <c r="E1397" s="222">
        <v>0</v>
      </c>
      <c r="O1397" s="203">
        <f t="shared" si="88"/>
        <v>0</v>
      </c>
      <c r="R1397" s="168">
        <f t="shared" si="86"/>
        <v>0</v>
      </c>
      <c r="S1397" s="203">
        <f t="shared" si="89"/>
        <v>0</v>
      </c>
      <c r="U1397" s="168">
        <f t="shared" si="87"/>
        <v>0</v>
      </c>
    </row>
    <row r="1398" spans="1:21" ht="20.100000000000001" hidden="1" customHeight="1">
      <c r="A1398" s="168">
        <v>22499</v>
      </c>
      <c r="B1398" s="164" t="s">
        <v>2559</v>
      </c>
      <c r="C1398" s="173">
        <v>0</v>
      </c>
      <c r="D1398" s="221">
        <v>0</v>
      </c>
      <c r="E1398" s="222">
        <v>0</v>
      </c>
      <c r="O1398" s="203">
        <f t="shared" si="88"/>
        <v>0</v>
      </c>
      <c r="R1398" s="168">
        <f t="shared" si="86"/>
        <v>0</v>
      </c>
      <c r="S1398" s="203">
        <f t="shared" si="89"/>
        <v>0</v>
      </c>
      <c r="U1398" s="168">
        <f t="shared" si="87"/>
        <v>0</v>
      </c>
    </row>
    <row r="1399" spans="1:21" ht="20.100000000000001" customHeight="1">
      <c r="A1399" s="174">
        <v>232</v>
      </c>
      <c r="B1399" s="164" t="s">
        <v>2560</v>
      </c>
      <c r="C1399" s="173">
        <v>16500</v>
      </c>
      <c r="D1399" s="221"/>
      <c r="E1399" s="222">
        <v>17000</v>
      </c>
      <c r="H1399" s="168">
        <v>17000</v>
      </c>
      <c r="O1399" s="203">
        <f t="shared" si="88"/>
        <v>0</v>
      </c>
      <c r="R1399" s="168">
        <f t="shared" si="86"/>
        <v>17000</v>
      </c>
      <c r="S1399" s="203">
        <f t="shared" si="89"/>
        <v>0</v>
      </c>
      <c r="U1399" s="168">
        <f t="shared" si="87"/>
        <v>17000</v>
      </c>
    </row>
    <row r="1400" spans="1:21">
      <c r="A1400" s="174">
        <v>23203</v>
      </c>
      <c r="B1400" s="164" t="s">
        <v>1120</v>
      </c>
      <c r="C1400" s="173">
        <v>16500</v>
      </c>
      <c r="D1400" s="221"/>
      <c r="E1400" s="222"/>
      <c r="H1400" s="168">
        <v>17000</v>
      </c>
      <c r="O1400" s="203">
        <f t="shared" si="88"/>
        <v>17000</v>
      </c>
      <c r="R1400" s="168">
        <f t="shared" si="86"/>
        <v>17000</v>
      </c>
      <c r="S1400" s="203">
        <f t="shared" si="89"/>
        <v>17000</v>
      </c>
      <c r="U1400" s="168">
        <f t="shared" si="87"/>
        <v>17000</v>
      </c>
    </row>
    <row r="1401" spans="1:21">
      <c r="A1401" s="174">
        <v>2320301</v>
      </c>
      <c r="B1401" s="164" t="s">
        <v>1121</v>
      </c>
      <c r="C1401" s="173">
        <v>16500</v>
      </c>
      <c r="D1401" s="221"/>
      <c r="E1401" s="222"/>
      <c r="H1401" s="168">
        <v>17000</v>
      </c>
      <c r="O1401" s="203">
        <f t="shared" si="88"/>
        <v>17000</v>
      </c>
      <c r="R1401" s="168">
        <f t="shared" si="86"/>
        <v>17000</v>
      </c>
      <c r="S1401" s="203">
        <f t="shared" si="89"/>
        <v>17000</v>
      </c>
      <c r="U1401" s="168">
        <f t="shared" si="87"/>
        <v>17000</v>
      </c>
    </row>
    <row r="1402" spans="1:21">
      <c r="A1402" s="174">
        <v>227</v>
      </c>
      <c r="B1402" s="164" t="s">
        <v>2561</v>
      </c>
      <c r="C1402" s="173">
        <v>10000</v>
      </c>
      <c r="D1402" s="221"/>
      <c r="E1402" s="222">
        <v>10000</v>
      </c>
      <c r="H1402" s="168">
        <v>10000</v>
      </c>
      <c r="O1402" s="203">
        <f t="shared" si="88"/>
        <v>0</v>
      </c>
      <c r="R1402" s="168">
        <f t="shared" si="86"/>
        <v>10000</v>
      </c>
      <c r="S1402" s="203">
        <f t="shared" si="89"/>
        <v>0</v>
      </c>
      <c r="U1402" s="168">
        <f t="shared" si="87"/>
        <v>10000</v>
      </c>
    </row>
    <row r="1403" spans="1:21">
      <c r="A1403" s="174">
        <v>22701</v>
      </c>
      <c r="B1403" s="164" t="s">
        <v>2562</v>
      </c>
      <c r="C1403" s="173">
        <v>10000</v>
      </c>
      <c r="H1403" s="168">
        <v>10000</v>
      </c>
      <c r="O1403" s="203">
        <f t="shared" si="88"/>
        <v>10000</v>
      </c>
      <c r="R1403" s="168">
        <f t="shared" si="86"/>
        <v>10000</v>
      </c>
      <c r="S1403" s="203">
        <f t="shared" si="89"/>
        <v>10000</v>
      </c>
      <c r="U1403" s="168">
        <f t="shared" si="87"/>
        <v>10000</v>
      </c>
    </row>
    <row r="1404" spans="1:21">
      <c r="A1404" s="174">
        <v>2270101</v>
      </c>
      <c r="B1404" s="164" t="s">
        <v>2563</v>
      </c>
      <c r="C1404" s="173">
        <v>10000</v>
      </c>
      <c r="H1404" s="168">
        <v>10000</v>
      </c>
      <c r="O1404" s="203">
        <f t="shared" si="88"/>
        <v>10000</v>
      </c>
      <c r="R1404" s="168">
        <f t="shared" si="86"/>
        <v>10000</v>
      </c>
      <c r="S1404" s="203">
        <f t="shared" si="89"/>
        <v>10000</v>
      </c>
      <c r="U1404" s="168">
        <f t="shared" si="87"/>
        <v>10000</v>
      </c>
    </row>
  </sheetData>
  <autoFilter ref="A4:U1404">
    <filterColumn colId="2">
      <filters>
        <filter val="0"/>
        <filter val="10"/>
        <filter val="100"/>
        <filter val="10000"/>
        <filter val="1005"/>
        <filter val="1007"/>
        <filter val="102"/>
        <filter val="1032"/>
        <filter val="10352"/>
        <filter val="1036"/>
        <filter val="1044"/>
        <filter val="105"/>
        <filter val="1058"/>
        <filter val="106"/>
        <filter val="1077"/>
        <filter val="108"/>
        <filter val="109024"/>
        <filter val="1094"/>
        <filter val="1096"/>
        <filter val="11"/>
        <filter val="1100"/>
        <filter val="1118"/>
        <filter val="112"/>
        <filter val="11265"/>
        <filter val="1127"/>
        <filter val="1129"/>
        <filter val="113"/>
        <filter val="1133"/>
        <filter val="1142"/>
        <filter val="11433"/>
        <filter val="115"/>
        <filter val="1156"/>
        <filter val="1158"/>
        <filter val="1167"/>
        <filter val="118"/>
        <filter val="119"/>
        <filter val="1190"/>
        <filter val="1191"/>
        <filter val="11953"/>
        <filter val="120"/>
        <filter val="12000"/>
        <filter val="12043"/>
        <filter val="122"/>
        <filter val="123"/>
        <filter val="1233"/>
        <filter val="124"/>
        <filter val="125"/>
        <filter val="1259"/>
        <filter val="1263"/>
        <filter val="12705"/>
        <filter val="128"/>
        <filter val="12822"/>
        <filter val="1296"/>
        <filter val="13"/>
        <filter val="130"/>
        <filter val="13002"/>
        <filter val="13081"/>
        <filter val="1310"/>
        <filter val="1324"/>
        <filter val="1327"/>
        <filter val="1336"/>
        <filter val="1337"/>
        <filter val="133726"/>
        <filter val="134"/>
        <filter val="135"/>
        <filter val="1352"/>
        <filter val="1361"/>
        <filter val="13692"/>
        <filter val="138481"/>
        <filter val="1398"/>
        <filter val="1411"/>
        <filter val="142"/>
        <filter val="14207"/>
        <filter val="143"/>
        <filter val="144"/>
        <filter val="14417"/>
        <filter val="1463"/>
        <filter val="1467"/>
        <filter val="1468"/>
        <filter val="14694"/>
        <filter val="1470"/>
        <filter val="1471"/>
        <filter val="1481"/>
        <filter val="1485"/>
        <filter val="1494"/>
        <filter val="15"/>
        <filter val="1500"/>
        <filter val="15000"/>
        <filter val="1517"/>
        <filter val="152"/>
        <filter val="1543"/>
        <filter val="1544"/>
        <filter val="1559"/>
        <filter val="156"/>
        <filter val="1584"/>
        <filter val="1585"/>
        <filter val="161"/>
        <filter val="162"/>
        <filter val="1635"/>
        <filter val="16552"/>
        <filter val="168"/>
        <filter val="169"/>
        <filter val="17"/>
        <filter val="170"/>
        <filter val="17000"/>
        <filter val="17086"/>
        <filter val="173"/>
        <filter val="1731"/>
        <filter val="174"/>
        <filter val="1743"/>
        <filter val="17470"/>
        <filter val="1764"/>
        <filter val="179"/>
        <filter val="1798"/>
        <filter val="180"/>
        <filter val="18008"/>
        <filter val="1826"/>
        <filter val="1846"/>
        <filter val="185"/>
        <filter val="186"/>
        <filter val="19"/>
        <filter val="191"/>
        <filter val="19261"/>
        <filter val="193017"/>
        <filter val="194"/>
        <filter val="19616"/>
        <filter val="1981"/>
        <filter val="1985"/>
        <filter val="20"/>
        <filter val="200"/>
        <filter val="2000"/>
        <filter val="2019"/>
        <filter val="20191"/>
        <filter val="205"/>
        <filter val="20513"/>
        <filter val="206"/>
        <filter val="208"/>
        <filter val="21"/>
        <filter val="210"/>
        <filter val="2100"/>
        <filter val="210427"/>
        <filter val="2119"/>
        <filter val="213"/>
        <filter val="21453"/>
        <filter val="21497"/>
        <filter val="215"/>
        <filter val="2174"/>
        <filter val="218"/>
        <filter val="221"/>
        <filter val="2210"/>
        <filter val="22112"/>
        <filter val="22116"/>
        <filter val="2215"/>
        <filter val="2227"/>
        <filter val="225"/>
        <filter val="226"/>
        <filter val="2299"/>
        <filter val="230"/>
        <filter val="232"/>
        <filter val="233"/>
        <filter val="2339"/>
        <filter val="2389"/>
        <filter val="24"/>
        <filter val="2413"/>
        <filter val="2424"/>
        <filter val="243"/>
        <filter val="2431"/>
        <filter val="2446"/>
        <filter val="245"/>
        <filter val="2454"/>
        <filter val="2456"/>
        <filter val="246"/>
        <filter val="247"/>
        <filter val="2496"/>
        <filter val="25"/>
        <filter val="250"/>
        <filter val="2534"/>
        <filter val="254"/>
        <filter val="25578"/>
        <filter val="2564"/>
        <filter val="2574"/>
        <filter val="258"/>
        <filter val="26"/>
        <filter val="2601"/>
        <filter val="26071"/>
        <filter val="263"/>
        <filter val="2666"/>
        <filter val="26937"/>
        <filter val="27"/>
        <filter val="270"/>
        <filter val="2715"/>
        <filter val="2748"/>
        <filter val="2757"/>
        <filter val="2783"/>
        <filter val="2787"/>
        <filter val="279"/>
        <filter val="28"/>
        <filter val="2806"/>
        <filter val="28081"/>
        <filter val="281"/>
        <filter val="2813"/>
        <filter val="2839"/>
        <filter val="284"/>
        <filter val="286"/>
        <filter val="289"/>
        <filter val="2900"/>
        <filter val="29333"/>
        <filter val="294"/>
        <filter val="29617"/>
        <filter val="3"/>
        <filter val="30"/>
        <filter val="300"/>
        <filter val="3000"/>
        <filter val="301"/>
        <filter val="303"/>
        <filter val="305"/>
        <filter val="306"/>
        <filter val="3063"/>
        <filter val="308"/>
        <filter val="31"/>
        <filter val="310"/>
        <filter val="319"/>
        <filter val="320"/>
        <filter val="323"/>
        <filter val="324"/>
        <filter val="32526"/>
        <filter val="3294"/>
        <filter val="33"/>
        <filter val="335"/>
        <filter val="3375"/>
        <filter val="3385"/>
        <filter val="3400"/>
        <filter val="342"/>
        <filter val="3432"/>
        <filter val="3452"/>
        <filter val="3470"/>
        <filter val="35"/>
        <filter val="350"/>
        <filter val="352"/>
        <filter val="3543"/>
        <filter val="3572"/>
        <filter val="359"/>
        <filter val="36"/>
        <filter val="3659"/>
        <filter val="366"/>
        <filter val="36635"/>
        <filter val="368"/>
        <filter val="37"/>
        <filter val="3767"/>
        <filter val="3827"/>
        <filter val="3847"/>
        <filter val="3916"/>
        <filter val="394"/>
        <filter val="3943"/>
        <filter val="3954"/>
        <filter val="397"/>
        <filter val="398"/>
        <filter val="4"/>
        <filter val="40"/>
        <filter val="4000"/>
        <filter val="408"/>
        <filter val="409"/>
        <filter val="4093"/>
        <filter val="4099"/>
        <filter val="41"/>
        <filter val="413"/>
        <filter val="414"/>
        <filter val="4172"/>
        <filter val="43"/>
        <filter val="433"/>
        <filter val="434"/>
        <filter val="435"/>
        <filter val="4382"/>
        <filter val="4410"/>
        <filter val="4475"/>
        <filter val="45"/>
        <filter val="4559"/>
        <filter val="46"/>
        <filter val="4610"/>
        <filter val="462"/>
        <filter val="463"/>
        <filter val="464"/>
        <filter val="465"/>
        <filter val="477"/>
        <filter val="47736"/>
        <filter val="484"/>
        <filter val="486"/>
        <filter val="487"/>
        <filter val="49"/>
        <filter val="494"/>
        <filter val="4975"/>
        <filter val="4982"/>
        <filter val="50"/>
        <filter val="500"/>
        <filter val="5150"/>
        <filter val="524"/>
        <filter val="529"/>
        <filter val="537"/>
        <filter val="54"/>
        <filter val="542"/>
        <filter val="546"/>
        <filter val="55"/>
        <filter val="5500"/>
        <filter val="5525"/>
        <filter val="5532"/>
        <filter val="556"/>
        <filter val="560"/>
        <filter val="57"/>
        <filter val="572"/>
        <filter val="5732"/>
        <filter val="574"/>
        <filter val="58"/>
        <filter val="580"/>
        <filter val="5809"/>
        <filter val="587"/>
        <filter val="5875"/>
        <filter val="589"/>
        <filter val="59491"/>
        <filter val="6"/>
        <filter val="60"/>
        <filter val="600"/>
        <filter val="608"/>
        <filter val="61043"/>
        <filter val="615"/>
        <filter val="6166"/>
        <filter val="62"/>
        <filter val="6208"/>
        <filter val="626"/>
        <filter val="638"/>
        <filter val="650"/>
        <filter val="6500"/>
        <filter val="65480"/>
        <filter val="655"/>
        <filter val="658"/>
        <filter val="663"/>
        <filter val="6649"/>
        <filter val="670"/>
        <filter val="67156"/>
        <filter val="6720"/>
        <filter val="691"/>
        <filter val="694"/>
        <filter val="697"/>
        <filter val="70"/>
        <filter val="703"/>
        <filter val="704"/>
        <filter val="713"/>
        <filter val="7169"/>
        <filter val="7401"/>
        <filter val="7415"/>
        <filter val="751"/>
        <filter val="753"/>
        <filter val="755"/>
        <filter val="76"/>
        <filter val="77"/>
        <filter val="774"/>
        <filter val="777"/>
        <filter val="783"/>
        <filter val="784"/>
        <filter val="789"/>
        <filter val="793"/>
        <filter val="8"/>
        <filter val="80"/>
        <filter val="800"/>
        <filter val="81"/>
        <filter val="815"/>
        <filter val="819"/>
        <filter val="822"/>
        <filter val="835"/>
        <filter val="839772"/>
        <filter val="84"/>
        <filter val="848"/>
        <filter val="8487"/>
        <filter val="850"/>
        <filter val="854"/>
        <filter val="883"/>
        <filter val="88468"/>
        <filter val="89"/>
        <filter val="895"/>
        <filter val="9"/>
        <filter val="900"/>
        <filter val="9071"/>
        <filter val="908"/>
        <filter val="9244"/>
        <filter val="928"/>
        <filter val="94"/>
        <filter val="944"/>
        <filter val="957"/>
        <filter val="96"/>
        <filter val="97"/>
        <filter val="975"/>
        <filter val="979"/>
        <filter val="988"/>
        <filter val="989"/>
        <filter val="993"/>
      </filters>
    </filterColumn>
    <extLst/>
  </autoFilter>
  <mergeCells count="3">
    <mergeCell ref="B1:C1"/>
    <mergeCell ref="B2:C2"/>
    <mergeCell ref="B3:C3"/>
  </mergeCells>
  <phoneticPr fontId="78" type="noConversion"/>
  <printOptions horizontalCentered="1"/>
  <pageMargins left="0.23622047244094499" right="0.23622047244094499" top="0.511811023622047" bottom="0.59055118110236204" header="0.78740157480314998" footer="0.23622047244094499"/>
  <pageSetup paperSize="9" scale="29" orientation="landscape" blackAndWhite="1" errors="blank"/>
  <headerFooter alignWithMargins="0">
    <oddFooter>&amp;C&amp;P</oddFooter>
  </headerFooter>
</worksheet>
</file>

<file path=xl/worksheets/sheet15.xml><?xml version="1.0" encoding="utf-8"?>
<worksheet xmlns="http://schemas.openxmlformats.org/spreadsheetml/2006/main" xmlns:r="http://schemas.openxmlformats.org/officeDocument/2006/relationships">
  <sheetPr>
    <pageSetUpPr fitToPage="1"/>
  </sheetPr>
  <dimension ref="A1:K91"/>
  <sheetViews>
    <sheetView topLeftCell="A10" workbookViewId="0">
      <selection activeCell="D21" sqref="D21"/>
    </sheetView>
  </sheetViews>
  <sheetFormatPr defaultColWidth="9" defaultRowHeight="13.5"/>
  <cols>
    <col min="1" max="1" width="37.875" style="175" customWidth="1"/>
    <col min="2" max="2" width="16.5" style="175" customWidth="1"/>
    <col min="3" max="3" width="16.5" style="176" customWidth="1"/>
    <col min="4" max="4" width="16.5" style="177" customWidth="1"/>
    <col min="5" max="5" width="22" style="175" customWidth="1"/>
    <col min="6" max="7" width="16.5" style="175" customWidth="1"/>
    <col min="8" max="8" width="16.5" style="178" customWidth="1"/>
    <col min="9" max="11" width="16.5" style="175" hidden="1" customWidth="1"/>
    <col min="12" max="16384" width="9" style="175"/>
  </cols>
  <sheetData>
    <row r="1" spans="1:11" ht="18" customHeight="1">
      <c r="A1" s="358" t="s">
        <v>2564</v>
      </c>
      <c r="B1" s="358"/>
      <c r="C1" s="358"/>
      <c r="D1" s="358"/>
      <c r="E1" s="358"/>
      <c r="F1" s="358"/>
      <c r="G1" s="358"/>
      <c r="H1" s="359"/>
    </row>
    <row r="2" spans="1:11" ht="24">
      <c r="A2" s="364" t="s">
        <v>2565</v>
      </c>
      <c r="B2" s="364"/>
      <c r="C2" s="364"/>
      <c r="D2" s="364"/>
      <c r="E2" s="364"/>
      <c r="F2" s="364"/>
      <c r="G2" s="364"/>
      <c r="H2" s="391"/>
    </row>
    <row r="3" spans="1:11" ht="22.5">
      <c r="A3" s="179"/>
      <c r="B3" s="179"/>
      <c r="C3" s="180"/>
      <c r="D3" s="181"/>
      <c r="E3" s="179"/>
      <c r="F3" s="179"/>
      <c r="G3" s="392" t="s">
        <v>2</v>
      </c>
      <c r="H3" s="393"/>
    </row>
    <row r="4" spans="1:11" ht="18.75">
      <c r="A4" s="182" t="s">
        <v>3</v>
      </c>
      <c r="B4" s="182" t="s">
        <v>7</v>
      </c>
      <c r="C4" s="170" t="s">
        <v>1436</v>
      </c>
      <c r="D4" s="183" t="s">
        <v>1437</v>
      </c>
      <c r="E4" s="182" t="s">
        <v>10</v>
      </c>
      <c r="F4" s="182" t="s">
        <v>7</v>
      </c>
      <c r="G4" s="170" t="s">
        <v>1436</v>
      </c>
      <c r="H4" s="184" t="s">
        <v>1437</v>
      </c>
      <c r="I4" s="175" t="s">
        <v>2566</v>
      </c>
      <c r="J4" s="175" t="s">
        <v>2567</v>
      </c>
    </row>
    <row r="5" spans="1:11" ht="18.75">
      <c r="A5" s="182" t="s">
        <v>14</v>
      </c>
      <c r="B5" s="185">
        <f>B6+B33</f>
        <v>999182</v>
      </c>
      <c r="C5" s="185">
        <f>C6+C33</f>
        <v>884772</v>
      </c>
      <c r="D5" s="184">
        <f>C5/B5-1</f>
        <v>-0.11450366399714999</v>
      </c>
      <c r="E5" s="182" t="s">
        <v>14</v>
      </c>
      <c r="F5" s="185">
        <f>F6+F35</f>
        <v>999181.9</v>
      </c>
      <c r="G5" s="185">
        <f>G6+G35</f>
        <v>884772</v>
      </c>
      <c r="H5" s="184">
        <f>G5/F5-1</f>
        <v>-0.114503575375014</v>
      </c>
    </row>
    <row r="6" spans="1:11" ht="18.75">
      <c r="A6" s="186" t="s">
        <v>15</v>
      </c>
      <c r="B6" s="185">
        <f>B7+B21</f>
        <v>252617</v>
      </c>
      <c r="C6" s="185">
        <f>C7+C21</f>
        <v>265000</v>
      </c>
      <c r="D6" s="187">
        <f>ROUND((C6/B6-1),2)</f>
        <v>0.05</v>
      </c>
      <c r="E6" s="186" t="s">
        <v>16</v>
      </c>
      <c r="F6" s="185">
        <f>SUM(F7:F31)</f>
        <v>866534.9</v>
      </c>
      <c r="G6" s="185">
        <f>SUM(G7:G31)</f>
        <v>744772</v>
      </c>
      <c r="H6" s="184">
        <f t="shared" ref="H6:H30" si="0">G6/F6-1</f>
        <v>-0.140517017837366</v>
      </c>
    </row>
    <row r="7" spans="1:11" ht="18.75">
      <c r="A7" s="136" t="s">
        <v>17</v>
      </c>
      <c r="B7" s="188">
        <f>SUM(B8:B20)</f>
        <v>152415</v>
      </c>
      <c r="C7" s="188">
        <f>SUM(C8:C19)</f>
        <v>162000</v>
      </c>
      <c r="D7" s="187">
        <f>ROUND((C7/B7-1),2)</f>
        <v>0.06</v>
      </c>
      <c r="E7" s="136" t="s">
        <v>18</v>
      </c>
      <c r="F7" s="136">
        <v>37307</v>
      </c>
      <c r="G7" s="188">
        <f>33498+500</f>
        <v>33998</v>
      </c>
      <c r="H7" s="189">
        <f t="shared" si="0"/>
        <v>-8.8696491275095796E-2</v>
      </c>
      <c r="I7" s="188">
        <v>66655.95</v>
      </c>
      <c r="J7" s="175">
        <f>27180.18+6000-22</f>
        <v>33158.18</v>
      </c>
      <c r="K7" s="175">
        <f>I7-J7</f>
        <v>33497.769999999997</v>
      </c>
    </row>
    <row r="8" spans="1:11">
      <c r="A8" s="136" t="s">
        <v>19</v>
      </c>
      <c r="B8" s="136">
        <v>63623</v>
      </c>
      <c r="C8" s="188">
        <v>65000</v>
      </c>
      <c r="D8" s="189">
        <f t="shared" ref="D8:D34" si="1">C8/B8-1</f>
        <v>2.1643116483032899E-2</v>
      </c>
      <c r="E8" s="136" t="s">
        <v>20</v>
      </c>
      <c r="F8" s="136"/>
      <c r="G8" s="188"/>
      <c r="H8" s="189"/>
      <c r="I8" s="188"/>
      <c r="K8" s="175">
        <f t="shared" ref="K8:K25" si="2">I8-J8</f>
        <v>0</v>
      </c>
    </row>
    <row r="9" spans="1:11">
      <c r="A9" s="136" t="s">
        <v>21</v>
      </c>
      <c r="B9" s="136">
        <v>15800</v>
      </c>
      <c r="C9" s="188">
        <v>16000</v>
      </c>
      <c r="D9" s="189">
        <f t="shared" si="1"/>
        <v>1.26582278481013E-2</v>
      </c>
      <c r="E9" s="136" t="s">
        <v>22</v>
      </c>
      <c r="F9" s="136">
        <v>140</v>
      </c>
      <c r="G9" s="188">
        <v>100</v>
      </c>
      <c r="H9" s="189">
        <f t="shared" si="0"/>
        <v>-0.28571428571428598</v>
      </c>
      <c r="I9" s="188">
        <v>218.11</v>
      </c>
      <c r="J9" s="175">
        <v>118.134</v>
      </c>
      <c r="K9" s="175">
        <f t="shared" si="2"/>
        <v>99.975999999999999</v>
      </c>
    </row>
    <row r="10" spans="1:11">
      <c r="A10" s="136" t="s">
        <v>23</v>
      </c>
      <c r="B10" s="136">
        <v>5138</v>
      </c>
      <c r="C10" s="188">
        <v>8000</v>
      </c>
      <c r="D10" s="189">
        <f t="shared" si="1"/>
        <v>0.55702608018684296</v>
      </c>
      <c r="E10" s="136" t="s">
        <v>24</v>
      </c>
      <c r="F10" s="136">
        <v>31116</v>
      </c>
      <c r="G10" s="188">
        <v>32526</v>
      </c>
      <c r="H10" s="189">
        <f t="shared" si="0"/>
        <v>4.5314307751639103E-2</v>
      </c>
      <c r="I10" s="188">
        <v>32525.72</v>
      </c>
      <c r="K10" s="175">
        <f t="shared" si="2"/>
        <v>32525.72</v>
      </c>
    </row>
    <row r="11" spans="1:11">
      <c r="A11" s="136" t="s">
        <v>25</v>
      </c>
      <c r="B11" s="136">
        <v>4031</v>
      </c>
      <c r="C11" s="188">
        <v>8000</v>
      </c>
      <c r="D11" s="189">
        <f t="shared" si="1"/>
        <v>0.98461920119077195</v>
      </c>
      <c r="E11" s="136" t="s">
        <v>26</v>
      </c>
      <c r="F11" s="136">
        <v>210390</v>
      </c>
      <c r="G11" s="188">
        <v>210427</v>
      </c>
      <c r="H11" s="189">
        <f t="shared" si="0"/>
        <v>1.7586387185697399E-4</v>
      </c>
      <c r="I11" s="188">
        <v>210427.42</v>
      </c>
      <c r="K11" s="175">
        <f t="shared" si="2"/>
        <v>210427.42</v>
      </c>
    </row>
    <row r="12" spans="1:11">
      <c r="A12" s="136" t="s">
        <v>27</v>
      </c>
      <c r="B12" s="136">
        <v>9998</v>
      </c>
      <c r="C12" s="188">
        <v>11600</v>
      </c>
      <c r="D12" s="189">
        <f t="shared" si="1"/>
        <v>0.16023204640928199</v>
      </c>
      <c r="E12" s="136" t="s">
        <v>28</v>
      </c>
      <c r="F12" s="136">
        <v>3322</v>
      </c>
      <c r="G12" s="188">
        <v>1635</v>
      </c>
      <c r="H12" s="189">
        <f t="shared" si="0"/>
        <v>-0.50782661047561695</v>
      </c>
      <c r="I12" s="188">
        <v>1635.48</v>
      </c>
      <c r="K12" s="175">
        <f t="shared" si="2"/>
        <v>1635.48</v>
      </c>
    </row>
    <row r="13" spans="1:11">
      <c r="A13" s="136" t="s">
        <v>29</v>
      </c>
      <c r="B13" s="136">
        <v>3522</v>
      </c>
      <c r="C13" s="188">
        <v>4000</v>
      </c>
      <c r="D13" s="189">
        <f t="shared" si="1"/>
        <v>0.135718341851221</v>
      </c>
      <c r="E13" s="136" t="s">
        <v>30</v>
      </c>
      <c r="F13" s="136">
        <v>4357</v>
      </c>
      <c r="G13" s="188">
        <v>8744</v>
      </c>
      <c r="H13" s="189">
        <f t="shared" si="0"/>
        <v>1.0068854716548099</v>
      </c>
      <c r="I13" s="188">
        <v>10352.17</v>
      </c>
      <c r="J13" s="175">
        <v>1607.8489999999999</v>
      </c>
      <c r="K13" s="175">
        <f t="shared" si="2"/>
        <v>8744.3209999999999</v>
      </c>
    </row>
    <row r="14" spans="1:11">
      <c r="A14" s="136" t="s">
        <v>31</v>
      </c>
      <c r="B14" s="136">
        <v>1477</v>
      </c>
      <c r="C14" s="188">
        <v>2000</v>
      </c>
      <c r="D14" s="189">
        <f t="shared" si="1"/>
        <v>0.354096140825999</v>
      </c>
      <c r="E14" s="136" t="s">
        <v>32</v>
      </c>
      <c r="F14" s="136">
        <v>131933</v>
      </c>
      <c r="G14" s="188">
        <v>118485</v>
      </c>
      <c r="H14" s="189">
        <f t="shared" si="0"/>
        <v>-0.101930525342409</v>
      </c>
      <c r="I14" s="188">
        <v>138481.421</v>
      </c>
      <c r="J14" s="175">
        <f>17996.363+2000</f>
        <v>19996.363000000001</v>
      </c>
      <c r="K14" s="175">
        <f t="shared" si="2"/>
        <v>118485.058</v>
      </c>
    </row>
    <row r="15" spans="1:11">
      <c r="A15" s="136" t="s">
        <v>33</v>
      </c>
      <c r="B15" s="136">
        <v>13098</v>
      </c>
      <c r="C15" s="188">
        <v>12000</v>
      </c>
      <c r="D15" s="189">
        <f t="shared" si="1"/>
        <v>-8.3829592304168504E-2</v>
      </c>
      <c r="E15" s="136" t="s">
        <v>34</v>
      </c>
      <c r="F15" s="136">
        <v>145054</v>
      </c>
      <c r="G15" s="188">
        <v>128914</v>
      </c>
      <c r="H15" s="189">
        <f t="shared" si="0"/>
        <v>-0.111268906751968</v>
      </c>
      <c r="I15" s="188">
        <v>133725.82999999999</v>
      </c>
      <c r="J15" s="175">
        <v>4812.3139999999903</v>
      </c>
      <c r="K15" s="175">
        <f t="shared" si="2"/>
        <v>128913.516</v>
      </c>
    </row>
    <row r="16" spans="1:11">
      <c r="A16" s="190" t="s">
        <v>35</v>
      </c>
      <c r="B16" s="190">
        <v>9382</v>
      </c>
      <c r="C16" s="191">
        <v>11600</v>
      </c>
      <c r="D16" s="189">
        <f t="shared" si="1"/>
        <v>0.236410147090173</v>
      </c>
      <c r="E16" s="136" t="s">
        <v>36</v>
      </c>
      <c r="F16" s="136">
        <v>35896</v>
      </c>
      <c r="G16" s="188">
        <v>6539</v>
      </c>
      <c r="H16" s="189">
        <f t="shared" si="0"/>
        <v>-0.81783485625139296</v>
      </c>
      <c r="I16" s="188">
        <v>9244.0300000000007</v>
      </c>
      <c r="J16" s="175">
        <v>2705.3029999999999</v>
      </c>
      <c r="K16" s="175">
        <f t="shared" si="2"/>
        <v>6538.7269999999999</v>
      </c>
    </row>
    <row r="17" spans="1:11">
      <c r="A17" s="190" t="s">
        <v>37</v>
      </c>
      <c r="B17" s="190">
        <v>3292</v>
      </c>
      <c r="C17" s="191">
        <v>3000</v>
      </c>
      <c r="D17" s="189">
        <f t="shared" si="1"/>
        <v>-8.8699878493317202E-2</v>
      </c>
      <c r="E17" s="136" t="s">
        <v>38</v>
      </c>
      <c r="F17" s="136">
        <v>95878.9</v>
      </c>
      <c r="G17" s="188">
        <v>21108</v>
      </c>
      <c r="H17" s="189">
        <f t="shared" si="0"/>
        <v>-0.77984728652498103</v>
      </c>
      <c r="I17" s="188">
        <v>21497.41</v>
      </c>
      <c r="J17" s="175">
        <v>389.25</v>
      </c>
      <c r="K17" s="175">
        <f t="shared" si="2"/>
        <v>21108.16</v>
      </c>
    </row>
    <row r="18" spans="1:11">
      <c r="A18" s="190" t="s">
        <v>1438</v>
      </c>
      <c r="B18" s="190">
        <v>22057</v>
      </c>
      <c r="C18" s="191">
        <v>20000</v>
      </c>
      <c r="D18" s="189">
        <f t="shared" si="1"/>
        <v>-9.3258376025751502E-2</v>
      </c>
      <c r="E18" s="136" t="s">
        <v>40</v>
      </c>
      <c r="F18" s="136">
        <v>103535</v>
      </c>
      <c r="G18" s="188">
        <v>79838</v>
      </c>
      <c r="H18" s="189">
        <f t="shared" si="0"/>
        <v>-0.22887912300188301</v>
      </c>
      <c r="I18" s="188">
        <v>110024.3</v>
      </c>
      <c r="J18" s="175">
        <f>24186.2599999999+4000+1000</f>
        <v>29186.2599999999</v>
      </c>
      <c r="K18" s="175">
        <f t="shared" si="2"/>
        <v>80838.040000000095</v>
      </c>
    </row>
    <row r="19" spans="1:11">
      <c r="A19" s="190" t="s">
        <v>41</v>
      </c>
      <c r="B19" s="190">
        <v>347</v>
      </c>
      <c r="C19" s="191">
        <v>800</v>
      </c>
      <c r="D19" s="189">
        <f t="shared" si="1"/>
        <v>1.3054755043227699</v>
      </c>
      <c r="E19" s="136" t="s">
        <v>42</v>
      </c>
      <c r="F19" s="136">
        <v>24986</v>
      </c>
      <c r="G19" s="188">
        <v>36635</v>
      </c>
      <c r="H19" s="189">
        <f t="shared" si="0"/>
        <v>0.466221083806932</v>
      </c>
      <c r="I19" s="188">
        <v>36634.910000000003</v>
      </c>
      <c r="K19" s="175">
        <f t="shared" si="2"/>
        <v>36634.910000000003</v>
      </c>
    </row>
    <row r="20" spans="1:11">
      <c r="A20" s="190" t="s">
        <v>43</v>
      </c>
      <c r="B20" s="190">
        <v>650</v>
      </c>
      <c r="C20" s="191"/>
      <c r="D20" s="189">
        <f t="shared" si="1"/>
        <v>-1</v>
      </c>
      <c r="E20" s="136" t="s">
        <v>1439</v>
      </c>
      <c r="F20" s="136">
        <v>1919</v>
      </c>
      <c r="G20" s="188">
        <v>4382</v>
      </c>
      <c r="H20" s="189">
        <f t="shared" si="0"/>
        <v>1.28348097967692</v>
      </c>
      <c r="I20" s="188">
        <v>4381.6000000000004</v>
      </c>
      <c r="K20" s="175">
        <f t="shared" si="2"/>
        <v>4381.6000000000004</v>
      </c>
    </row>
    <row r="21" spans="1:11" ht="18.75">
      <c r="A21" s="136" t="s">
        <v>1440</v>
      </c>
      <c r="B21" s="188">
        <f>SUM(B22:B27)</f>
        <v>100202</v>
      </c>
      <c r="C21" s="188">
        <f>SUM(C22:C27)</f>
        <v>103000</v>
      </c>
      <c r="D21" s="187">
        <f>ROUND((C21/B21-1),2)</f>
        <v>0.03</v>
      </c>
      <c r="E21" s="136" t="s">
        <v>45</v>
      </c>
      <c r="F21" s="136">
        <v>267</v>
      </c>
      <c r="G21" s="188">
        <v>1352</v>
      </c>
      <c r="H21" s="189">
        <f t="shared" si="0"/>
        <v>4.0636704119850204</v>
      </c>
      <c r="I21" s="188">
        <v>1352.15</v>
      </c>
      <c r="K21" s="175">
        <f t="shared" si="2"/>
        <v>1352.15</v>
      </c>
    </row>
    <row r="22" spans="1:11">
      <c r="A22" s="136" t="s">
        <v>48</v>
      </c>
      <c r="B22" s="136">
        <v>23206</v>
      </c>
      <c r="C22" s="188">
        <v>33000</v>
      </c>
      <c r="D22" s="189">
        <f t="shared" si="1"/>
        <v>0.422046022580367</v>
      </c>
      <c r="E22" s="136" t="s">
        <v>47</v>
      </c>
      <c r="F22" s="136"/>
      <c r="G22" s="188"/>
      <c r="H22" s="189"/>
      <c r="I22" s="188"/>
      <c r="K22" s="175">
        <f t="shared" si="2"/>
        <v>0</v>
      </c>
    </row>
    <row r="23" spans="1:11">
      <c r="A23" s="136" t="s">
        <v>50</v>
      </c>
      <c r="B23" s="136">
        <v>8329</v>
      </c>
      <c r="C23" s="188">
        <v>10600</v>
      </c>
      <c r="D23" s="189">
        <f t="shared" si="1"/>
        <v>0.272661784127746</v>
      </c>
      <c r="E23" s="164" t="s">
        <v>49</v>
      </c>
      <c r="F23" s="164"/>
      <c r="G23" s="188"/>
      <c r="H23" s="189"/>
      <c r="I23" s="188"/>
      <c r="K23" s="175">
        <f t="shared" si="2"/>
        <v>0</v>
      </c>
    </row>
    <row r="24" spans="1:11">
      <c r="A24" s="136" t="s">
        <v>52</v>
      </c>
      <c r="B24" s="136">
        <v>9306</v>
      </c>
      <c r="C24" s="188">
        <v>30000</v>
      </c>
      <c r="D24" s="189">
        <f t="shared" si="1"/>
        <v>2.2237266279819501</v>
      </c>
      <c r="E24" s="136" t="s">
        <v>51</v>
      </c>
      <c r="F24" s="136">
        <v>3095</v>
      </c>
      <c r="G24" s="188">
        <v>6166</v>
      </c>
      <c r="H24" s="189">
        <f t="shared" si="0"/>
        <v>0.99224555735056597</v>
      </c>
      <c r="I24" s="188">
        <v>6165.95</v>
      </c>
      <c r="K24" s="175">
        <f t="shared" si="2"/>
        <v>6165.95</v>
      </c>
    </row>
    <row r="25" spans="1:11">
      <c r="A25" s="192" t="s">
        <v>54</v>
      </c>
      <c r="B25" s="192">
        <v>55316</v>
      </c>
      <c r="C25" s="188">
        <v>27000</v>
      </c>
      <c r="D25" s="189">
        <f t="shared" si="1"/>
        <v>-0.51189529250126498</v>
      </c>
      <c r="E25" s="136" t="s">
        <v>53</v>
      </c>
      <c r="F25" s="136">
        <v>18323</v>
      </c>
      <c r="G25" s="188">
        <v>23043</v>
      </c>
      <c r="H25" s="189">
        <f t="shared" si="0"/>
        <v>0.25759973803416503</v>
      </c>
      <c r="I25" s="188">
        <v>26070.53</v>
      </c>
      <c r="J25" s="175">
        <v>3026.4459999999999</v>
      </c>
      <c r="K25" s="175">
        <f t="shared" si="2"/>
        <v>23044.083999999999</v>
      </c>
    </row>
    <row r="26" spans="1:11">
      <c r="A26" s="193" t="s">
        <v>2568</v>
      </c>
      <c r="B26" s="193">
        <v>2888</v>
      </c>
      <c r="C26" s="188">
        <v>1400</v>
      </c>
      <c r="D26" s="189">
        <f t="shared" si="1"/>
        <v>-0.51523545706371199</v>
      </c>
      <c r="E26" s="136" t="s">
        <v>1031</v>
      </c>
      <c r="F26" s="136">
        <v>434</v>
      </c>
      <c r="G26" s="188">
        <v>281</v>
      </c>
      <c r="H26" s="189">
        <f t="shared" si="0"/>
        <v>-0.35253456221198198</v>
      </c>
      <c r="I26" s="188">
        <v>281</v>
      </c>
      <c r="K26" s="175">
        <f t="shared" ref="K26:K31" si="3">I26-J26</f>
        <v>281</v>
      </c>
    </row>
    <row r="27" spans="1:11">
      <c r="A27" s="136" t="s">
        <v>58</v>
      </c>
      <c r="B27" s="136">
        <v>1157</v>
      </c>
      <c r="C27" s="188">
        <v>1000</v>
      </c>
      <c r="D27" s="189">
        <f t="shared" si="1"/>
        <v>-0.13569576490924801</v>
      </c>
      <c r="E27" s="136" t="s">
        <v>1076</v>
      </c>
      <c r="F27" s="136">
        <v>2455</v>
      </c>
      <c r="G27" s="188">
        <v>4099</v>
      </c>
      <c r="H27" s="189">
        <f t="shared" si="0"/>
        <v>0.66965376782077402</v>
      </c>
      <c r="I27" s="188">
        <v>4099.12</v>
      </c>
      <c r="K27" s="175">
        <f t="shared" si="3"/>
        <v>4099.12</v>
      </c>
    </row>
    <row r="28" spans="1:11">
      <c r="A28" s="190"/>
      <c r="B28" s="190"/>
      <c r="C28" s="191"/>
      <c r="D28" s="189"/>
      <c r="E28" s="136" t="s">
        <v>1441</v>
      </c>
      <c r="F28" s="136"/>
      <c r="G28" s="188">
        <v>10000</v>
      </c>
      <c r="H28" s="189"/>
      <c r="I28" s="188">
        <v>10000</v>
      </c>
      <c r="K28" s="175">
        <f t="shared" si="3"/>
        <v>10000</v>
      </c>
    </row>
    <row r="29" spans="1:11">
      <c r="A29" s="190"/>
      <c r="B29" s="190"/>
      <c r="C29" s="191"/>
      <c r="D29" s="189"/>
      <c r="E29" s="136" t="s">
        <v>60</v>
      </c>
      <c r="F29" s="136"/>
      <c r="G29" s="188"/>
      <c r="H29" s="189"/>
      <c r="I29" s="188"/>
      <c r="K29" s="175">
        <f t="shared" si="3"/>
        <v>0</v>
      </c>
    </row>
    <row r="30" spans="1:11">
      <c r="A30" s="190"/>
      <c r="B30" s="190"/>
      <c r="C30" s="191"/>
      <c r="D30" s="189"/>
      <c r="E30" s="136" t="s">
        <v>61</v>
      </c>
      <c r="F30" s="136">
        <v>16127</v>
      </c>
      <c r="G30" s="188">
        <v>16500</v>
      </c>
      <c r="H30" s="189">
        <f t="shared" si="0"/>
        <v>2.3128914243194701E-2</v>
      </c>
      <c r="I30" s="188">
        <v>17000</v>
      </c>
      <c r="K30" s="175">
        <f t="shared" si="3"/>
        <v>17000</v>
      </c>
    </row>
    <row r="31" spans="1:11" ht="14.25">
      <c r="A31" s="190"/>
      <c r="B31" s="190"/>
      <c r="C31" s="191"/>
      <c r="D31" s="189"/>
      <c r="E31" s="136"/>
      <c r="F31" s="136"/>
      <c r="G31" s="188"/>
      <c r="H31" s="194"/>
      <c r="I31" s="188"/>
      <c r="K31" s="175">
        <f t="shared" si="3"/>
        <v>0</v>
      </c>
    </row>
    <row r="32" spans="1:11" ht="14.25">
      <c r="A32" s="190"/>
      <c r="B32" s="190"/>
      <c r="C32" s="191"/>
      <c r="D32" s="189"/>
      <c r="E32" s="136"/>
      <c r="F32" s="136"/>
      <c r="G32" s="188"/>
      <c r="H32" s="194"/>
    </row>
    <row r="33" spans="1:8" ht="18.75">
      <c r="A33" s="186" t="s">
        <v>62</v>
      </c>
      <c r="B33" s="185">
        <f>B34+B83+B84+B85+B88+B89</f>
        <v>746565</v>
      </c>
      <c r="C33" s="185">
        <f>C34+C83+C84+C85+C88+C89</f>
        <v>619772</v>
      </c>
      <c r="D33" s="184">
        <f t="shared" si="1"/>
        <v>-0.169835178450637</v>
      </c>
      <c r="E33" s="136"/>
      <c r="F33" s="136"/>
      <c r="G33" s="188"/>
      <c r="H33" s="194"/>
    </row>
    <row r="34" spans="1:8" ht="14.25">
      <c r="A34" s="136" t="s">
        <v>64</v>
      </c>
      <c r="B34" s="195">
        <f>B35+B42+B61</f>
        <v>584061</v>
      </c>
      <c r="C34" s="195">
        <f>C35+C42+C61</f>
        <v>496952</v>
      </c>
      <c r="D34" s="189">
        <f t="shared" si="1"/>
        <v>-0.149143668212738</v>
      </c>
      <c r="E34" s="136"/>
      <c r="F34" s="136"/>
      <c r="G34" s="188"/>
      <c r="H34" s="194"/>
    </row>
    <row r="35" spans="1:8" ht="18.75">
      <c r="A35" s="190" t="s">
        <v>66</v>
      </c>
      <c r="B35" s="191">
        <f>SUM(B36:B41)</f>
        <v>7407</v>
      </c>
      <c r="C35" s="191">
        <f>SUM(C36:C41)</f>
        <v>7407</v>
      </c>
      <c r="D35" s="194"/>
      <c r="E35" s="186" t="s">
        <v>63</v>
      </c>
      <c r="F35" s="185">
        <f>F36+F39+F44+F45</f>
        <v>132647</v>
      </c>
      <c r="G35" s="185">
        <f>G36+G39</f>
        <v>140000</v>
      </c>
      <c r="H35" s="184">
        <v>5.5432840546714199E-2</v>
      </c>
    </row>
    <row r="36" spans="1:8" ht="14.25">
      <c r="A36" s="136" t="s">
        <v>1443</v>
      </c>
      <c r="B36" s="136">
        <v>1454</v>
      </c>
      <c r="C36" s="195">
        <v>1454</v>
      </c>
      <c r="D36" s="194"/>
      <c r="E36" s="136" t="s">
        <v>1442</v>
      </c>
      <c r="F36" s="136">
        <v>41462</v>
      </c>
      <c r="G36" s="188">
        <v>45000</v>
      </c>
      <c r="H36" s="196"/>
    </row>
    <row r="37" spans="1:8" ht="14.25">
      <c r="A37" s="136" t="s">
        <v>1444</v>
      </c>
      <c r="B37" s="136"/>
      <c r="C37" s="195"/>
      <c r="D37" s="194"/>
      <c r="E37" s="117" t="s">
        <v>67</v>
      </c>
      <c r="F37" s="197">
        <v>5024</v>
      </c>
      <c r="G37" s="197">
        <v>5000</v>
      </c>
      <c r="H37" s="196"/>
    </row>
    <row r="38" spans="1:8" ht="14.25">
      <c r="A38" s="136" t="s">
        <v>1446</v>
      </c>
      <c r="B38" s="136">
        <v>5171</v>
      </c>
      <c r="C38" s="195">
        <v>5171</v>
      </c>
      <c r="D38" s="194"/>
      <c r="E38" s="117" t="s">
        <v>69</v>
      </c>
      <c r="F38" s="197">
        <v>36438</v>
      </c>
      <c r="G38" s="198">
        <v>40000</v>
      </c>
      <c r="H38" s="196"/>
    </row>
    <row r="39" spans="1:8" ht="14.25">
      <c r="A39" s="136" t="s">
        <v>1448</v>
      </c>
      <c r="B39" s="136">
        <v>782</v>
      </c>
      <c r="C39" s="195">
        <v>782</v>
      </c>
      <c r="D39" s="194"/>
      <c r="E39" s="136" t="s">
        <v>2569</v>
      </c>
      <c r="F39" s="136">
        <v>88365</v>
      </c>
      <c r="G39" s="198">
        <v>95000</v>
      </c>
      <c r="H39" s="196"/>
    </row>
    <row r="40" spans="1:8" ht="14.25">
      <c r="A40" s="136" t="s">
        <v>1449</v>
      </c>
      <c r="B40" s="136"/>
      <c r="C40" s="195"/>
      <c r="D40" s="194"/>
      <c r="E40" s="117" t="s">
        <v>1152</v>
      </c>
      <c r="F40" s="190">
        <v>27521</v>
      </c>
      <c r="G40" s="198">
        <v>26691</v>
      </c>
      <c r="H40" s="196"/>
    </row>
    <row r="41" spans="1:8" ht="14.25">
      <c r="A41" s="136" t="s">
        <v>1450</v>
      </c>
      <c r="B41" s="136"/>
      <c r="C41" s="195"/>
      <c r="D41" s="194"/>
      <c r="E41" s="117" t="s">
        <v>1153</v>
      </c>
      <c r="F41" s="190">
        <v>50193</v>
      </c>
      <c r="G41" s="136">
        <v>60309</v>
      </c>
      <c r="H41" s="196"/>
    </row>
    <row r="42" spans="1:8" ht="14.25">
      <c r="A42" s="136" t="s">
        <v>68</v>
      </c>
      <c r="B42" s="195">
        <f>SUM(B43:B52)</f>
        <v>444572</v>
      </c>
      <c r="C42" s="195">
        <f>SUM(C43:C52)</f>
        <v>445485</v>
      </c>
      <c r="D42" s="194"/>
      <c r="E42" s="117" t="s">
        <v>1154</v>
      </c>
      <c r="F42" s="136">
        <v>3013</v>
      </c>
      <c r="G42" s="136">
        <v>8000</v>
      </c>
      <c r="H42" s="196"/>
    </row>
    <row r="43" spans="1:8" ht="14.25">
      <c r="A43" s="136" t="s">
        <v>1451</v>
      </c>
      <c r="B43" s="136">
        <v>1926</v>
      </c>
      <c r="C43" s="195">
        <v>1926</v>
      </c>
      <c r="D43" s="194"/>
      <c r="E43" s="117" t="s">
        <v>1155</v>
      </c>
      <c r="F43" s="190">
        <v>7638</v>
      </c>
      <c r="G43" s="190"/>
      <c r="H43" s="196"/>
    </row>
    <row r="44" spans="1:8" ht="14.25">
      <c r="A44" s="136" t="s">
        <v>1452</v>
      </c>
      <c r="B44" s="136">
        <v>101617</v>
      </c>
      <c r="C44" s="199">
        <f>45582+77206</f>
        <v>122788</v>
      </c>
      <c r="D44" s="194"/>
      <c r="E44" s="136" t="s">
        <v>1447</v>
      </c>
      <c r="F44" s="136">
        <v>1531</v>
      </c>
      <c r="G44" s="188"/>
      <c r="H44" s="196"/>
    </row>
    <row r="45" spans="1:8" ht="14.25">
      <c r="A45" s="136" t="s">
        <v>1453</v>
      </c>
      <c r="B45" s="136">
        <v>38426</v>
      </c>
      <c r="C45" s="200">
        <f>1927+35000</f>
        <v>36927</v>
      </c>
      <c r="D45" s="194"/>
      <c r="E45" s="136" t="s">
        <v>2570</v>
      </c>
      <c r="F45" s="136">
        <v>1289</v>
      </c>
      <c r="G45" s="188"/>
      <c r="H45" s="196"/>
    </row>
    <row r="46" spans="1:8" ht="14.25">
      <c r="A46" s="136" t="s">
        <v>1454</v>
      </c>
      <c r="B46" s="136">
        <v>19738</v>
      </c>
      <c r="C46" s="195">
        <f>16696+155</f>
        <v>16851</v>
      </c>
      <c r="D46" s="194"/>
      <c r="E46" s="136"/>
      <c r="F46" s="136"/>
      <c r="G46" s="188"/>
      <c r="H46" s="196"/>
    </row>
    <row r="47" spans="1:8" ht="14.25">
      <c r="A47" s="136" t="s">
        <v>1455</v>
      </c>
      <c r="B47" s="136">
        <v>3191</v>
      </c>
      <c r="C47" s="195">
        <v>2841</v>
      </c>
      <c r="D47" s="194"/>
      <c r="E47" s="136"/>
      <c r="F47" s="136"/>
      <c r="G47" s="188"/>
      <c r="H47" s="196"/>
    </row>
    <row r="48" spans="1:8" ht="14.25">
      <c r="A48" s="136" t="s">
        <v>1456</v>
      </c>
      <c r="B48" s="136">
        <v>26633</v>
      </c>
      <c r="C48" s="195">
        <v>26633</v>
      </c>
      <c r="D48" s="194"/>
      <c r="E48" s="136"/>
      <c r="F48" s="136"/>
      <c r="G48" s="188"/>
      <c r="H48" s="196"/>
    </row>
    <row r="49" spans="1:8" ht="14.25">
      <c r="A49" s="136" t="s">
        <v>1457</v>
      </c>
      <c r="B49" s="136">
        <v>23471</v>
      </c>
      <c r="C49" s="195">
        <v>17496</v>
      </c>
      <c r="D49" s="194"/>
      <c r="E49" s="136"/>
      <c r="F49" s="136"/>
      <c r="G49" s="188"/>
      <c r="H49" s="196"/>
    </row>
    <row r="50" spans="1:8" ht="14.25">
      <c r="A50" s="136" t="s">
        <v>1458</v>
      </c>
      <c r="B50" s="136">
        <v>4772</v>
      </c>
      <c r="C50" s="200"/>
      <c r="D50" s="194"/>
      <c r="E50" s="136"/>
      <c r="F50" s="136"/>
      <c r="G50" s="188"/>
      <c r="H50" s="196"/>
    </row>
    <row r="51" spans="1:8" ht="14.25">
      <c r="A51" s="136" t="s">
        <v>1459</v>
      </c>
      <c r="B51" s="136">
        <v>118110</v>
      </c>
      <c r="C51" s="195">
        <v>33865</v>
      </c>
      <c r="D51" s="194"/>
      <c r="E51" s="136"/>
      <c r="F51" s="136"/>
      <c r="G51" s="188"/>
      <c r="H51" s="196"/>
    </row>
    <row r="52" spans="1:8" ht="14.25">
      <c r="A52" s="136" t="s">
        <v>1460</v>
      </c>
      <c r="B52" s="195">
        <f>SUM(B53:B60)</f>
        <v>106688</v>
      </c>
      <c r="C52" s="195">
        <f>SUM(C53:C60)</f>
        <v>186158</v>
      </c>
      <c r="D52" s="194"/>
      <c r="E52" s="136"/>
      <c r="F52" s="136"/>
      <c r="G52" s="188"/>
      <c r="H52" s="196"/>
    </row>
    <row r="53" spans="1:8" ht="14.25">
      <c r="A53" s="136" t="s">
        <v>1461</v>
      </c>
      <c r="B53" s="136">
        <v>45113</v>
      </c>
      <c r="C53" s="195">
        <f>36217</f>
        <v>36217</v>
      </c>
      <c r="D53" s="194"/>
      <c r="E53" s="136"/>
      <c r="F53" s="136"/>
      <c r="G53" s="188"/>
      <c r="H53" s="196"/>
    </row>
    <row r="54" spans="1:8" ht="14.25">
      <c r="A54" s="136" t="s">
        <v>1462</v>
      </c>
      <c r="B54" s="136">
        <v>3500</v>
      </c>
      <c r="C54" s="195">
        <v>5813</v>
      </c>
      <c r="D54" s="194"/>
      <c r="E54" s="136"/>
      <c r="F54" s="136"/>
      <c r="G54" s="188"/>
      <c r="H54" s="196"/>
    </row>
    <row r="55" spans="1:8" ht="14.25">
      <c r="A55" s="136" t="s">
        <v>1463</v>
      </c>
      <c r="B55" s="136">
        <v>9931</v>
      </c>
      <c r="C55" s="195">
        <v>23613</v>
      </c>
      <c r="D55" s="194"/>
      <c r="E55" s="136"/>
      <c r="F55" s="136"/>
      <c r="G55" s="188"/>
      <c r="H55" s="196"/>
    </row>
    <row r="56" spans="1:8" ht="14.25">
      <c r="A56" s="136" t="s">
        <v>1464</v>
      </c>
      <c r="B56" s="136">
        <v>22202</v>
      </c>
      <c r="C56" s="195">
        <v>36871</v>
      </c>
      <c r="D56" s="194"/>
      <c r="E56" s="136"/>
      <c r="F56" s="136"/>
      <c r="G56" s="188"/>
      <c r="H56" s="196"/>
    </row>
    <row r="57" spans="1:8" ht="14.25">
      <c r="A57" s="136" t="s">
        <v>1465</v>
      </c>
      <c r="B57" s="136">
        <v>22787</v>
      </c>
      <c r="C57" s="195">
        <f>798+82038</f>
        <v>82836</v>
      </c>
      <c r="D57" s="194"/>
      <c r="E57" s="136"/>
      <c r="F57" s="136"/>
      <c r="G57" s="188"/>
      <c r="H57" s="196"/>
    </row>
    <row r="58" spans="1:8" ht="14.25">
      <c r="A58" s="136" t="s">
        <v>1466</v>
      </c>
      <c r="B58" s="136">
        <v>302</v>
      </c>
      <c r="C58" s="195">
        <v>264</v>
      </c>
      <c r="D58" s="194"/>
      <c r="E58" s="136"/>
      <c r="F58" s="136"/>
      <c r="G58" s="188"/>
      <c r="H58" s="196"/>
    </row>
    <row r="59" spans="1:8" ht="14.25">
      <c r="A59" s="136" t="s">
        <v>1467</v>
      </c>
      <c r="B59" s="136">
        <v>1682</v>
      </c>
      <c r="C59" s="195">
        <v>544</v>
      </c>
      <c r="D59" s="194"/>
      <c r="E59" s="136"/>
      <c r="F59" s="136"/>
      <c r="G59" s="188"/>
      <c r="H59" s="196"/>
    </row>
    <row r="60" spans="1:8" ht="14.25">
      <c r="A60" s="136" t="s">
        <v>1468</v>
      </c>
      <c r="B60" s="136">
        <v>1171</v>
      </c>
      <c r="C60" s="195"/>
      <c r="D60" s="194"/>
      <c r="E60" s="136"/>
      <c r="F60" s="136"/>
      <c r="G60" s="188"/>
      <c r="H60" s="196"/>
    </row>
    <row r="61" spans="1:8" ht="14.25">
      <c r="A61" s="136" t="s">
        <v>70</v>
      </c>
      <c r="B61" s="195">
        <f>SUM(B62:B81)</f>
        <v>132082</v>
      </c>
      <c r="C61" s="195">
        <f>SUM(C62:C81)</f>
        <v>44060</v>
      </c>
      <c r="D61" s="194"/>
      <c r="E61" s="136"/>
      <c r="F61" s="136"/>
      <c r="G61" s="188"/>
      <c r="H61" s="196"/>
    </row>
    <row r="62" spans="1:8" ht="14.25">
      <c r="A62" s="136" t="s">
        <v>1195</v>
      </c>
      <c r="B62" s="136">
        <v>20</v>
      </c>
      <c r="C62" s="195">
        <v>96</v>
      </c>
      <c r="D62" s="194"/>
      <c r="E62" s="136"/>
      <c r="F62" s="136"/>
      <c r="G62" s="188"/>
      <c r="H62" s="196"/>
    </row>
    <row r="63" spans="1:8" ht="14.25">
      <c r="A63" s="136" t="s">
        <v>1197</v>
      </c>
      <c r="B63" s="136"/>
      <c r="C63" s="195"/>
      <c r="D63" s="194"/>
      <c r="E63" s="136"/>
      <c r="F63" s="136"/>
      <c r="G63" s="188"/>
      <c r="H63" s="196"/>
    </row>
    <row r="64" spans="1:8" ht="14.25">
      <c r="A64" s="136" t="s">
        <v>1198</v>
      </c>
      <c r="B64" s="136">
        <v>630</v>
      </c>
      <c r="C64" s="195"/>
      <c r="D64" s="194"/>
      <c r="E64" s="136"/>
      <c r="F64" s="136"/>
      <c r="G64" s="188"/>
      <c r="H64" s="196"/>
    </row>
    <row r="65" spans="1:8" ht="14.25">
      <c r="A65" s="136" t="s">
        <v>1199</v>
      </c>
      <c r="B65" s="136">
        <v>8304</v>
      </c>
      <c r="C65" s="195">
        <v>4086</v>
      </c>
      <c r="D65" s="194"/>
      <c r="E65" s="136"/>
      <c r="F65" s="136"/>
      <c r="G65" s="188"/>
      <c r="H65" s="196"/>
    </row>
    <row r="66" spans="1:8" ht="14.25">
      <c r="A66" s="136" t="s">
        <v>1200</v>
      </c>
      <c r="B66" s="136"/>
      <c r="C66" s="195"/>
      <c r="D66" s="194"/>
      <c r="E66" s="136"/>
      <c r="F66" s="136"/>
      <c r="G66" s="188"/>
      <c r="H66" s="196"/>
    </row>
    <row r="67" spans="1:8" ht="14.25">
      <c r="A67" s="136" t="s">
        <v>1201</v>
      </c>
      <c r="B67" s="136">
        <v>736</v>
      </c>
      <c r="C67" s="195"/>
      <c r="D67" s="194"/>
      <c r="E67" s="136"/>
      <c r="F67" s="136"/>
      <c r="G67" s="188"/>
      <c r="H67" s="196"/>
    </row>
    <row r="68" spans="1:8" ht="14.25">
      <c r="A68" s="136" t="s">
        <v>1202</v>
      </c>
      <c r="B68" s="136">
        <v>422</v>
      </c>
      <c r="C68" s="195">
        <v>171</v>
      </c>
      <c r="D68" s="194"/>
      <c r="E68" s="136"/>
      <c r="F68" s="136"/>
      <c r="G68" s="188"/>
      <c r="H68" s="196"/>
    </row>
    <row r="69" spans="1:8" ht="14.25">
      <c r="A69" s="136" t="s">
        <v>1203</v>
      </c>
      <c r="B69" s="136">
        <v>285</v>
      </c>
      <c r="C69" s="195">
        <v>2641</v>
      </c>
      <c r="D69" s="194"/>
      <c r="E69" s="136"/>
      <c r="F69" s="136"/>
      <c r="G69" s="188"/>
      <c r="H69" s="196"/>
    </row>
    <row r="70" spans="1:8" ht="14.25">
      <c r="A70" s="136" t="s">
        <v>1204</v>
      </c>
      <c r="B70" s="136">
        <v>10014</v>
      </c>
      <c r="C70" s="195">
        <v>1052</v>
      </c>
      <c r="D70" s="194"/>
      <c r="E70" s="136"/>
      <c r="F70" s="136"/>
      <c r="G70" s="188"/>
      <c r="H70" s="196"/>
    </row>
    <row r="71" spans="1:8" ht="14.25">
      <c r="A71" s="136" t="s">
        <v>1205</v>
      </c>
      <c r="B71" s="136">
        <v>12</v>
      </c>
      <c r="C71" s="195"/>
      <c r="D71" s="194"/>
      <c r="E71" s="136"/>
      <c r="F71" s="136"/>
      <c r="G71" s="188"/>
      <c r="H71" s="196"/>
    </row>
    <row r="72" spans="1:8" ht="14.25">
      <c r="A72" s="136" t="s">
        <v>1206</v>
      </c>
      <c r="B72" s="136">
        <v>52325</v>
      </c>
      <c r="C72" s="195">
        <v>19403</v>
      </c>
      <c r="D72" s="194"/>
      <c r="E72" s="136"/>
      <c r="F72" s="136"/>
      <c r="G72" s="188"/>
      <c r="H72" s="196"/>
    </row>
    <row r="73" spans="1:8" ht="14.25">
      <c r="A73" s="136" t="s">
        <v>1207</v>
      </c>
      <c r="B73" s="136">
        <v>53567</v>
      </c>
      <c r="C73" s="195">
        <v>14919</v>
      </c>
      <c r="D73" s="194"/>
      <c r="E73" s="136"/>
      <c r="F73" s="136"/>
      <c r="G73" s="188"/>
      <c r="H73" s="196"/>
    </row>
    <row r="74" spans="1:8" ht="14.25">
      <c r="A74" s="136" t="s">
        <v>1208</v>
      </c>
      <c r="B74" s="136">
        <v>2056</v>
      </c>
      <c r="C74" s="195">
        <v>1100</v>
      </c>
      <c r="D74" s="194"/>
      <c r="E74" s="136"/>
      <c r="F74" s="136"/>
      <c r="G74" s="188"/>
      <c r="H74" s="196"/>
    </row>
    <row r="75" spans="1:8" ht="14.25">
      <c r="A75" s="136" t="s">
        <v>1209</v>
      </c>
      <c r="B75" s="136">
        <v>186</v>
      </c>
      <c r="C75" s="195">
        <v>550</v>
      </c>
      <c r="D75" s="194"/>
      <c r="E75" s="136"/>
      <c r="F75" s="136"/>
      <c r="G75" s="188"/>
      <c r="H75" s="196"/>
    </row>
    <row r="76" spans="1:8" ht="14.25">
      <c r="A76" s="136" t="s">
        <v>1210</v>
      </c>
      <c r="B76" s="136">
        <v>33</v>
      </c>
      <c r="C76" s="195"/>
      <c r="D76" s="194"/>
      <c r="E76" s="136"/>
      <c r="F76" s="136"/>
      <c r="G76" s="188"/>
      <c r="H76" s="196"/>
    </row>
    <row r="77" spans="1:8" ht="14.25">
      <c r="A77" s="136" t="s">
        <v>1211</v>
      </c>
      <c r="B77" s="136">
        <v>654</v>
      </c>
      <c r="C77" s="195"/>
      <c r="D77" s="194"/>
      <c r="E77" s="136"/>
      <c r="F77" s="136"/>
      <c r="G77" s="188"/>
      <c r="H77" s="196"/>
    </row>
    <row r="78" spans="1:8" ht="14.25">
      <c r="A78" s="136" t="s">
        <v>1212</v>
      </c>
      <c r="B78" s="136">
        <v>2237</v>
      </c>
      <c r="C78" s="195">
        <v>42</v>
      </c>
      <c r="D78" s="194"/>
      <c r="E78" s="136"/>
      <c r="F78" s="136"/>
      <c r="G78" s="188"/>
      <c r="H78" s="196"/>
    </row>
    <row r="79" spans="1:8" ht="14.25">
      <c r="A79" s="136" t="s">
        <v>1213</v>
      </c>
      <c r="B79" s="136"/>
      <c r="C79" s="195"/>
      <c r="D79" s="194"/>
      <c r="E79" s="136"/>
      <c r="F79" s="136"/>
      <c r="G79" s="188"/>
      <c r="H79" s="196"/>
    </row>
    <row r="80" spans="1:8" ht="14.25">
      <c r="A80" s="136" t="s">
        <v>1215</v>
      </c>
      <c r="B80" s="136"/>
      <c r="C80" s="195"/>
      <c r="D80" s="194"/>
      <c r="E80" s="136"/>
      <c r="F80" s="136"/>
      <c r="G80" s="188"/>
      <c r="H80" s="196"/>
    </row>
    <row r="81" spans="1:8" ht="14.25">
      <c r="A81" s="136" t="s">
        <v>1469</v>
      </c>
      <c r="B81" s="136">
        <v>601</v>
      </c>
      <c r="C81" s="195"/>
      <c r="D81" s="194"/>
      <c r="E81" s="136"/>
      <c r="F81" s="136"/>
      <c r="G81" s="188"/>
      <c r="H81" s="196"/>
    </row>
    <row r="82" spans="1:8" ht="14.25">
      <c r="A82" s="136"/>
      <c r="B82" s="136"/>
      <c r="C82" s="195"/>
      <c r="D82" s="194"/>
      <c r="E82" s="136"/>
      <c r="F82" s="136"/>
      <c r="G82" s="188"/>
      <c r="H82" s="196"/>
    </row>
    <row r="83" spans="1:8">
      <c r="A83" s="136" t="s">
        <v>1470</v>
      </c>
      <c r="B83" s="136">
        <v>27308</v>
      </c>
      <c r="C83" s="195">
        <v>1289</v>
      </c>
      <c r="D83" s="201"/>
      <c r="E83" s="136"/>
      <c r="F83" s="136"/>
      <c r="G83" s="188"/>
      <c r="H83" s="196"/>
    </row>
    <row r="84" spans="1:8">
      <c r="A84" s="136" t="s">
        <v>1471</v>
      </c>
      <c r="B84" s="136">
        <v>7665</v>
      </c>
      <c r="C84" s="188">
        <v>1531</v>
      </c>
      <c r="D84" s="201"/>
      <c r="E84" s="136"/>
      <c r="F84" s="136"/>
      <c r="G84" s="188"/>
      <c r="H84" s="196"/>
    </row>
    <row r="85" spans="1:8">
      <c r="A85" s="136" t="s">
        <v>1472</v>
      </c>
      <c r="B85" s="136">
        <v>107531</v>
      </c>
      <c r="C85" s="195">
        <f>C86+C87</f>
        <v>120000</v>
      </c>
      <c r="D85" s="201"/>
      <c r="E85" s="190"/>
      <c r="F85" s="190"/>
      <c r="G85" s="190"/>
      <c r="H85" s="196"/>
    </row>
    <row r="86" spans="1:8">
      <c r="A86" s="136" t="s">
        <v>1473</v>
      </c>
      <c r="B86" s="136">
        <v>67531</v>
      </c>
      <c r="C86" s="195">
        <v>80000</v>
      </c>
      <c r="D86" s="201"/>
      <c r="E86" s="190"/>
      <c r="F86" s="190"/>
      <c r="G86" s="190"/>
      <c r="H86" s="201"/>
    </row>
    <row r="87" spans="1:8">
      <c r="A87" s="136" t="s">
        <v>1474</v>
      </c>
      <c r="B87" s="136">
        <v>40000</v>
      </c>
      <c r="C87" s="195">
        <v>40000</v>
      </c>
      <c r="D87" s="201"/>
      <c r="E87" s="136"/>
      <c r="F87" s="136"/>
      <c r="G87" s="188"/>
      <c r="H87" s="201"/>
    </row>
    <row r="88" spans="1:8">
      <c r="A88" s="136" t="s">
        <v>1475</v>
      </c>
      <c r="B88" s="136">
        <v>20000</v>
      </c>
      <c r="C88" s="195"/>
      <c r="D88" s="201"/>
      <c r="E88" s="136"/>
      <c r="F88" s="136"/>
      <c r="G88" s="188"/>
      <c r="H88" s="201"/>
    </row>
    <row r="89" spans="1:8">
      <c r="A89" s="136" t="s">
        <v>1476</v>
      </c>
      <c r="B89" s="136"/>
      <c r="C89" s="195"/>
      <c r="D89" s="201"/>
      <c r="E89" s="136"/>
      <c r="F89" s="136"/>
      <c r="G89" s="195"/>
      <c r="H89" s="201"/>
    </row>
    <row r="90" spans="1:8">
      <c r="A90" s="136"/>
      <c r="B90" s="136"/>
      <c r="C90" s="195"/>
      <c r="D90" s="196"/>
      <c r="E90" s="136"/>
      <c r="F90" s="136"/>
      <c r="G90" s="188"/>
      <c r="H90" s="201"/>
    </row>
    <row r="91" spans="1:8" ht="53.25" customHeight="1">
      <c r="A91" s="394" t="s">
        <v>1477</v>
      </c>
      <c r="B91" s="394"/>
      <c r="C91" s="394"/>
      <c r="D91" s="394"/>
      <c r="E91" s="394"/>
      <c r="F91" s="394"/>
      <c r="G91" s="394"/>
      <c r="H91" s="395"/>
    </row>
  </sheetData>
  <mergeCells count="4">
    <mergeCell ref="A1:H1"/>
    <mergeCell ref="A2:H2"/>
    <mergeCell ref="G3:H3"/>
    <mergeCell ref="A91:H91"/>
  </mergeCells>
  <phoneticPr fontId="78" type="noConversion"/>
  <printOptions horizontalCentered="1"/>
  <pageMargins left="0.23622047244094499" right="0.23622047244094499" top="0.511811023622047" bottom="0" header="0.31496062992126" footer="0.31496062992126"/>
  <pageSetup paperSize="9" scale="85" fitToHeight="0" orientation="portrait"/>
  <headerFooter>
    <oddFooter>&amp;C&amp;P</oddFooter>
  </headerFooter>
</worksheet>
</file>

<file path=xl/worksheets/sheet16.xml><?xml version="1.0" encoding="utf-8"?>
<worksheet xmlns="http://schemas.openxmlformats.org/spreadsheetml/2006/main" xmlns:r="http://schemas.openxmlformats.org/officeDocument/2006/relationships">
  <sheetPr filterMode="1">
    <tabColor rgb="FF7030A0"/>
  </sheetPr>
  <dimension ref="A1:C1425"/>
  <sheetViews>
    <sheetView showZeros="0" topLeftCell="B1" workbookViewId="0">
      <selection activeCell="B1425" sqref="B1425:C1425"/>
    </sheetView>
  </sheetViews>
  <sheetFormatPr defaultColWidth="21.5" defaultRowHeight="14.25"/>
  <cols>
    <col min="1" max="1" width="21.5" style="168" hidden="1" customWidth="1"/>
    <col min="2" max="2" width="55.25" style="168" customWidth="1"/>
    <col min="3" max="3" width="30.625" style="168" customWidth="1"/>
    <col min="4" max="16384" width="21.5" style="168"/>
  </cols>
  <sheetData>
    <row r="1" spans="1:3" ht="18">
      <c r="B1" s="358" t="s">
        <v>2571</v>
      </c>
      <c r="C1" s="358"/>
    </row>
    <row r="2" spans="1:3" s="167" customFormat="1" ht="24">
      <c r="B2" s="364" t="s">
        <v>2572</v>
      </c>
      <c r="C2" s="364"/>
    </row>
    <row r="3" spans="1:3" ht="27" customHeight="1">
      <c r="B3" s="398" t="s">
        <v>2</v>
      </c>
      <c r="C3" s="398"/>
    </row>
    <row r="4" spans="1:3" ht="24" customHeight="1">
      <c r="B4" s="169" t="s">
        <v>86</v>
      </c>
      <c r="C4" s="170" t="s">
        <v>1480</v>
      </c>
    </row>
    <row r="5" spans="1:3" ht="25.5" customHeight="1">
      <c r="B5" s="171" t="s">
        <v>16</v>
      </c>
      <c r="C5" s="172">
        <f>744773.002-1</f>
        <v>744772.00199999998</v>
      </c>
    </row>
    <row r="6" spans="1:3" ht="20.100000000000001" customHeight="1">
      <c r="A6" s="168">
        <v>201</v>
      </c>
      <c r="B6" s="164" t="s">
        <v>1500</v>
      </c>
      <c r="C6" s="173">
        <f>33497.77+500</f>
        <v>33997.769999999997</v>
      </c>
    </row>
    <row r="7" spans="1:3" ht="20.100000000000001" customHeight="1">
      <c r="A7" s="168">
        <v>20101</v>
      </c>
      <c r="B7" s="164" t="s">
        <v>1501</v>
      </c>
      <c r="C7" s="173">
        <v>1391.635</v>
      </c>
    </row>
    <row r="8" spans="1:3" ht="20.100000000000001" customHeight="1">
      <c r="A8" s="168">
        <v>2010101</v>
      </c>
      <c r="B8" s="164" t="s">
        <v>1502</v>
      </c>
      <c r="C8" s="173">
        <v>1000.635</v>
      </c>
    </row>
    <row r="9" spans="1:3" ht="20.100000000000001" customHeight="1">
      <c r="A9" s="168">
        <v>2010102</v>
      </c>
      <c r="B9" s="164" t="s">
        <v>1503</v>
      </c>
      <c r="C9" s="173">
        <v>30</v>
      </c>
    </row>
    <row r="10" spans="1:3" ht="20.100000000000001" hidden="1" customHeight="1">
      <c r="A10" s="168">
        <v>2010103</v>
      </c>
      <c r="B10" s="164" t="s">
        <v>1504</v>
      </c>
      <c r="C10" s="173">
        <v>0</v>
      </c>
    </row>
    <row r="11" spans="1:3" ht="20.100000000000001" customHeight="1">
      <c r="A11" s="168">
        <v>2010104</v>
      </c>
      <c r="B11" s="164" t="s">
        <v>1505</v>
      </c>
      <c r="C11" s="173">
        <v>40</v>
      </c>
    </row>
    <row r="12" spans="1:3" ht="20.100000000000001" hidden="1" customHeight="1">
      <c r="A12" s="168">
        <v>2010105</v>
      </c>
      <c r="B12" s="164" t="s">
        <v>1506</v>
      </c>
      <c r="C12" s="173">
        <v>0</v>
      </c>
    </row>
    <row r="13" spans="1:3" ht="20.100000000000001" customHeight="1">
      <c r="A13" s="168">
        <v>2010106</v>
      </c>
      <c r="B13" s="164" t="s">
        <v>1507</v>
      </c>
      <c r="C13" s="173">
        <v>225</v>
      </c>
    </row>
    <row r="14" spans="1:3" ht="20.100000000000001" customHeight="1">
      <c r="A14" s="168">
        <v>2010107</v>
      </c>
      <c r="B14" s="164" t="s">
        <v>1508</v>
      </c>
      <c r="C14" s="173">
        <v>35</v>
      </c>
    </row>
    <row r="15" spans="1:3" ht="20.100000000000001" customHeight="1">
      <c r="A15" s="168">
        <v>2010108</v>
      </c>
      <c r="B15" s="164" t="s">
        <v>1509</v>
      </c>
      <c r="C15" s="173">
        <v>15</v>
      </c>
    </row>
    <row r="16" spans="1:3" ht="20.100000000000001" hidden="1" customHeight="1">
      <c r="A16" s="168">
        <v>2010109</v>
      </c>
      <c r="B16" s="164" t="s">
        <v>1510</v>
      </c>
      <c r="C16" s="173">
        <v>0</v>
      </c>
    </row>
    <row r="17" spans="1:3" ht="20.100000000000001" customHeight="1">
      <c r="A17" s="168">
        <v>2010150</v>
      </c>
      <c r="B17" s="164" t="s">
        <v>1511</v>
      </c>
      <c r="C17" s="173">
        <v>46</v>
      </c>
    </row>
    <row r="18" spans="1:3" ht="20.100000000000001" hidden="1" customHeight="1">
      <c r="A18" s="168">
        <v>2010199</v>
      </c>
      <c r="B18" s="164" t="s">
        <v>1512</v>
      </c>
      <c r="C18" s="173">
        <v>0</v>
      </c>
    </row>
    <row r="19" spans="1:3" ht="20.100000000000001" customHeight="1">
      <c r="A19" s="168">
        <v>20102</v>
      </c>
      <c r="B19" s="164" t="s">
        <v>1513</v>
      </c>
      <c r="C19" s="173">
        <v>1167.1199999999999</v>
      </c>
    </row>
    <row r="20" spans="1:3" ht="20.100000000000001" customHeight="1">
      <c r="A20" s="168">
        <v>2010201</v>
      </c>
      <c r="B20" s="164" t="s">
        <v>1502</v>
      </c>
      <c r="C20" s="173">
        <v>847.7</v>
      </c>
    </row>
    <row r="21" spans="1:3" ht="20.100000000000001" customHeight="1">
      <c r="A21" s="168">
        <v>2010202</v>
      </c>
      <c r="B21" s="164" t="s">
        <v>1503</v>
      </c>
      <c r="C21" s="173">
        <v>57</v>
      </c>
    </row>
    <row r="22" spans="1:3" ht="20.100000000000001" hidden="1" customHeight="1">
      <c r="A22" s="168">
        <v>2010203</v>
      </c>
      <c r="B22" s="164" t="s">
        <v>1504</v>
      </c>
      <c r="C22" s="173">
        <v>0</v>
      </c>
    </row>
    <row r="23" spans="1:3" ht="20.100000000000001" customHeight="1">
      <c r="A23" s="168">
        <v>2010204</v>
      </c>
      <c r="B23" s="164" t="s">
        <v>1514</v>
      </c>
      <c r="C23" s="173">
        <v>80</v>
      </c>
    </row>
    <row r="24" spans="1:3" ht="20.100000000000001" customHeight="1">
      <c r="A24" s="168">
        <v>2010205</v>
      </c>
      <c r="B24" s="164" t="s">
        <v>1515</v>
      </c>
      <c r="C24" s="173">
        <v>123</v>
      </c>
    </row>
    <row r="25" spans="1:3" ht="20.100000000000001" customHeight="1">
      <c r="A25" s="168">
        <v>2010206</v>
      </c>
      <c r="B25" s="164" t="s">
        <v>1516</v>
      </c>
      <c r="C25" s="173">
        <v>40</v>
      </c>
    </row>
    <row r="26" spans="1:3" ht="20.100000000000001" customHeight="1">
      <c r="A26" s="168">
        <v>2010250</v>
      </c>
      <c r="B26" s="164" t="s">
        <v>1511</v>
      </c>
      <c r="C26" s="173">
        <v>19.420000000000002</v>
      </c>
    </row>
    <row r="27" spans="1:3" ht="20.100000000000001" hidden="1" customHeight="1">
      <c r="A27" s="168">
        <v>2010299</v>
      </c>
      <c r="B27" s="164" t="s">
        <v>1517</v>
      </c>
      <c r="C27" s="173">
        <v>0</v>
      </c>
    </row>
    <row r="28" spans="1:3" ht="20.100000000000001" customHeight="1">
      <c r="A28" s="168">
        <v>20103</v>
      </c>
      <c r="B28" s="164" t="s">
        <v>1518</v>
      </c>
      <c r="C28" s="173">
        <v>4456.915</v>
      </c>
    </row>
    <row r="29" spans="1:3" ht="20.100000000000001" customHeight="1">
      <c r="A29" s="168">
        <v>2010301</v>
      </c>
      <c r="B29" s="164" t="s">
        <v>1502</v>
      </c>
      <c r="C29" s="173">
        <v>1500</v>
      </c>
    </row>
    <row r="30" spans="1:3" ht="20.100000000000001" customHeight="1">
      <c r="A30" s="168">
        <v>2010302</v>
      </c>
      <c r="B30" s="164" t="s">
        <v>1503</v>
      </c>
      <c r="C30" s="173">
        <v>651.79999999999995</v>
      </c>
    </row>
    <row r="31" spans="1:3" ht="20.100000000000001" hidden="1" customHeight="1">
      <c r="A31" s="168">
        <v>2010303</v>
      </c>
      <c r="B31" s="164" t="s">
        <v>1504</v>
      </c>
      <c r="C31" s="173">
        <v>0</v>
      </c>
    </row>
    <row r="32" spans="1:3" ht="20.100000000000001" hidden="1" customHeight="1">
      <c r="A32" s="168">
        <v>2010304</v>
      </c>
      <c r="B32" s="164" t="s">
        <v>1519</v>
      </c>
      <c r="C32" s="173">
        <v>0</v>
      </c>
    </row>
    <row r="33" spans="1:3" ht="20.100000000000001" hidden="1" customHeight="1">
      <c r="A33" s="168">
        <v>2010305</v>
      </c>
      <c r="B33" s="164" t="s">
        <v>1520</v>
      </c>
      <c r="C33" s="173">
        <v>0</v>
      </c>
    </row>
    <row r="34" spans="1:3" ht="20.100000000000001" customHeight="1">
      <c r="A34" s="168">
        <v>2010306</v>
      </c>
      <c r="B34" s="164" t="s">
        <v>1521</v>
      </c>
      <c r="C34" s="173">
        <v>112.9</v>
      </c>
    </row>
    <row r="35" spans="1:3" ht="20.100000000000001" customHeight="1">
      <c r="A35" s="168">
        <v>2010308</v>
      </c>
      <c r="B35" s="164" t="s">
        <v>1522</v>
      </c>
      <c r="C35" s="173">
        <v>305.95</v>
      </c>
    </row>
    <row r="36" spans="1:3" ht="20.100000000000001" hidden="1" customHeight="1">
      <c r="A36" s="168">
        <v>2010309</v>
      </c>
      <c r="B36" s="164" t="s">
        <v>1523</v>
      </c>
      <c r="C36" s="173">
        <v>0</v>
      </c>
    </row>
    <row r="37" spans="1:3" ht="20.100000000000001" customHeight="1">
      <c r="A37" s="168">
        <v>2010350</v>
      </c>
      <c r="B37" s="164" t="s">
        <v>1511</v>
      </c>
      <c r="C37" s="173">
        <v>882.84</v>
      </c>
    </row>
    <row r="38" spans="1:3" ht="20.100000000000001" customHeight="1">
      <c r="A38" s="168">
        <v>2010399</v>
      </c>
      <c r="B38" s="164" t="s">
        <v>1524</v>
      </c>
      <c r="C38" s="173">
        <v>130</v>
      </c>
    </row>
    <row r="39" spans="1:3" ht="20.100000000000001" customHeight="1">
      <c r="A39" s="168">
        <v>20104</v>
      </c>
      <c r="B39" s="164" t="s">
        <v>1525</v>
      </c>
      <c r="C39" s="173">
        <v>895.43</v>
      </c>
    </row>
    <row r="40" spans="1:3" ht="20.100000000000001" customHeight="1">
      <c r="A40" s="168">
        <v>2010401</v>
      </c>
      <c r="B40" s="164" t="s">
        <v>1502</v>
      </c>
      <c r="C40" s="173">
        <v>555.76</v>
      </c>
    </row>
    <row r="41" spans="1:3" ht="20.100000000000001" hidden="1" customHeight="1">
      <c r="A41" s="168">
        <v>2010402</v>
      </c>
      <c r="B41" s="164" t="s">
        <v>1503</v>
      </c>
      <c r="C41" s="173">
        <v>0</v>
      </c>
    </row>
    <row r="42" spans="1:3" ht="20.100000000000001" hidden="1" customHeight="1">
      <c r="A42" s="168">
        <v>2010403</v>
      </c>
      <c r="B42" s="164" t="s">
        <v>1504</v>
      </c>
      <c r="C42" s="173">
        <v>0</v>
      </c>
    </row>
    <row r="43" spans="1:3" ht="20.100000000000001" customHeight="1">
      <c r="A43" s="168">
        <v>2010404</v>
      </c>
      <c r="B43" s="164" t="s">
        <v>1526</v>
      </c>
      <c r="C43" s="173">
        <v>60</v>
      </c>
    </row>
    <row r="44" spans="1:3" ht="20.100000000000001" hidden="1" customHeight="1">
      <c r="A44" s="168">
        <v>2010405</v>
      </c>
      <c r="B44" s="164" t="s">
        <v>1527</v>
      </c>
      <c r="C44" s="173">
        <v>0</v>
      </c>
    </row>
    <row r="45" spans="1:3" ht="20.100000000000001" hidden="1" customHeight="1">
      <c r="A45" s="168">
        <v>2010406</v>
      </c>
      <c r="B45" s="164" t="s">
        <v>1528</v>
      </c>
      <c r="C45" s="173">
        <v>0</v>
      </c>
    </row>
    <row r="46" spans="1:3" ht="20.100000000000001" hidden="1" customHeight="1">
      <c r="A46" s="168">
        <v>2010407</v>
      </c>
      <c r="B46" s="164" t="s">
        <v>1529</v>
      </c>
      <c r="C46" s="173">
        <v>0</v>
      </c>
    </row>
    <row r="47" spans="1:3" ht="20.100000000000001" customHeight="1">
      <c r="A47" s="168">
        <v>2010408</v>
      </c>
      <c r="B47" s="164" t="s">
        <v>1530</v>
      </c>
      <c r="C47" s="173">
        <v>27.56</v>
      </c>
    </row>
    <row r="48" spans="1:3" ht="20.100000000000001" hidden="1" customHeight="1">
      <c r="A48" s="168">
        <v>2010409</v>
      </c>
      <c r="B48" s="164" t="s">
        <v>1531</v>
      </c>
      <c r="C48" s="173">
        <v>0</v>
      </c>
    </row>
    <row r="49" spans="1:3" ht="20.100000000000001" customHeight="1">
      <c r="A49" s="168">
        <v>2010450</v>
      </c>
      <c r="B49" s="164" t="s">
        <v>1511</v>
      </c>
      <c r="C49" s="173">
        <v>243.11</v>
      </c>
    </row>
    <row r="50" spans="1:3" ht="20.100000000000001" customHeight="1">
      <c r="A50" s="168">
        <v>2010499</v>
      </c>
      <c r="B50" s="164" t="s">
        <v>1532</v>
      </c>
      <c r="C50" s="173">
        <v>9</v>
      </c>
    </row>
    <row r="51" spans="1:3" ht="20.100000000000001" customHeight="1">
      <c r="A51" s="168">
        <v>20105</v>
      </c>
      <c r="B51" s="164" t="s">
        <v>1533</v>
      </c>
      <c r="C51" s="173">
        <v>815.07</v>
      </c>
    </row>
    <row r="52" spans="1:3" ht="20.100000000000001" customHeight="1">
      <c r="A52" s="168">
        <v>2010501</v>
      </c>
      <c r="B52" s="164" t="s">
        <v>1502</v>
      </c>
      <c r="C52" s="173">
        <v>278.95999999999998</v>
      </c>
    </row>
    <row r="53" spans="1:3" ht="20.100000000000001" hidden="1" customHeight="1">
      <c r="A53" s="168">
        <v>2010502</v>
      </c>
      <c r="B53" s="164" t="s">
        <v>1503</v>
      </c>
      <c r="C53" s="173">
        <v>0</v>
      </c>
    </row>
    <row r="54" spans="1:3" ht="20.100000000000001" customHeight="1">
      <c r="A54" s="168">
        <v>2010503</v>
      </c>
      <c r="B54" s="164" t="s">
        <v>1504</v>
      </c>
      <c r="C54" s="173">
        <v>20</v>
      </c>
    </row>
    <row r="55" spans="1:3" ht="20.100000000000001" hidden="1" customHeight="1">
      <c r="A55" s="168">
        <v>2010504</v>
      </c>
      <c r="B55" s="164" t="s">
        <v>1534</v>
      </c>
      <c r="C55" s="173">
        <v>0</v>
      </c>
    </row>
    <row r="56" spans="1:3" ht="20.100000000000001" customHeight="1">
      <c r="A56" s="168">
        <v>2010505</v>
      </c>
      <c r="B56" s="164" t="s">
        <v>1535</v>
      </c>
      <c r="C56" s="173">
        <v>8</v>
      </c>
    </row>
    <row r="57" spans="1:3" ht="20.100000000000001" hidden="1" customHeight="1">
      <c r="A57" s="168">
        <v>2010506</v>
      </c>
      <c r="B57" s="164" t="s">
        <v>1536</v>
      </c>
      <c r="C57" s="173">
        <v>0</v>
      </c>
    </row>
    <row r="58" spans="1:3" ht="20.100000000000001" customHeight="1">
      <c r="A58" s="168">
        <v>2010507</v>
      </c>
      <c r="B58" s="164" t="s">
        <v>1537</v>
      </c>
      <c r="C58" s="173">
        <v>350</v>
      </c>
    </row>
    <row r="59" spans="1:3" ht="20.100000000000001" customHeight="1">
      <c r="A59" s="168">
        <v>2010508</v>
      </c>
      <c r="B59" s="164" t="s">
        <v>1538</v>
      </c>
      <c r="C59" s="173">
        <v>81</v>
      </c>
    </row>
    <row r="60" spans="1:3" ht="20.100000000000001" customHeight="1">
      <c r="A60" s="168">
        <v>2010550</v>
      </c>
      <c r="B60" s="164" t="s">
        <v>1511</v>
      </c>
      <c r="C60" s="173">
        <v>77.11</v>
      </c>
    </row>
    <row r="61" spans="1:3" ht="20.100000000000001" hidden="1" customHeight="1">
      <c r="A61" s="168">
        <v>2010599</v>
      </c>
      <c r="B61" s="164" t="s">
        <v>1539</v>
      </c>
      <c r="C61" s="173">
        <v>0</v>
      </c>
    </row>
    <row r="62" spans="1:3" ht="20.100000000000001" customHeight="1">
      <c r="A62" s="168">
        <v>20106</v>
      </c>
      <c r="B62" s="164" t="s">
        <v>1540</v>
      </c>
      <c r="C62" s="173">
        <v>1794.885</v>
      </c>
    </row>
    <row r="63" spans="1:3" ht="20.100000000000001" customHeight="1">
      <c r="A63" s="168">
        <v>2010601</v>
      </c>
      <c r="B63" s="164" t="s">
        <v>1502</v>
      </c>
      <c r="C63" s="173">
        <v>865.65499999999997</v>
      </c>
    </row>
    <row r="64" spans="1:3" ht="20.100000000000001" customHeight="1">
      <c r="A64" s="168">
        <v>2010602</v>
      </c>
      <c r="B64" s="164" t="s">
        <v>1503</v>
      </c>
      <c r="C64" s="173">
        <v>120</v>
      </c>
    </row>
    <row r="65" spans="1:3" ht="20.100000000000001" hidden="1" customHeight="1">
      <c r="A65" s="168">
        <v>2010603</v>
      </c>
      <c r="B65" s="164" t="s">
        <v>1504</v>
      </c>
      <c r="C65" s="173">
        <v>0</v>
      </c>
    </row>
    <row r="66" spans="1:3" ht="20.100000000000001" customHeight="1">
      <c r="A66" s="168">
        <v>2010604</v>
      </c>
      <c r="B66" s="164" t="s">
        <v>1541</v>
      </c>
      <c r="C66" s="173">
        <v>40</v>
      </c>
    </row>
    <row r="67" spans="1:3" ht="20.100000000000001" customHeight="1">
      <c r="A67" s="168">
        <v>2010605</v>
      </c>
      <c r="B67" s="164" t="s">
        <v>1542</v>
      </c>
      <c r="C67" s="173">
        <v>40</v>
      </c>
    </row>
    <row r="68" spans="1:3" ht="20.100000000000001" hidden="1" customHeight="1">
      <c r="A68" s="168">
        <v>2010606</v>
      </c>
      <c r="B68" s="164" t="s">
        <v>1543</v>
      </c>
      <c r="C68" s="173">
        <v>0</v>
      </c>
    </row>
    <row r="69" spans="1:3" ht="20.100000000000001" customHeight="1">
      <c r="A69" s="168">
        <v>2010607</v>
      </c>
      <c r="B69" s="164" t="s">
        <v>1544</v>
      </c>
      <c r="C69" s="173">
        <v>230</v>
      </c>
    </row>
    <row r="70" spans="1:3" ht="20.100000000000001" customHeight="1">
      <c r="A70" s="168">
        <v>2010608</v>
      </c>
      <c r="B70" s="164" t="s">
        <v>1545</v>
      </c>
      <c r="C70" s="173">
        <v>30</v>
      </c>
    </row>
    <row r="71" spans="1:3" ht="20.100000000000001" customHeight="1">
      <c r="A71" s="168">
        <v>2010650</v>
      </c>
      <c r="B71" s="164" t="s">
        <v>1511</v>
      </c>
      <c r="C71" s="173">
        <v>409.23</v>
      </c>
    </row>
    <row r="72" spans="1:3" ht="20.100000000000001" customHeight="1">
      <c r="A72" s="168">
        <v>2010699</v>
      </c>
      <c r="B72" s="164" t="s">
        <v>1546</v>
      </c>
      <c r="C72" s="173">
        <v>60</v>
      </c>
    </row>
    <row r="73" spans="1:3" ht="20.100000000000001" customHeight="1">
      <c r="A73" s="168">
        <v>20107</v>
      </c>
      <c r="B73" s="164" t="s">
        <v>1547</v>
      </c>
      <c r="C73" s="173">
        <v>3000</v>
      </c>
    </row>
    <row r="74" spans="1:3" ht="20.100000000000001" hidden="1" customHeight="1">
      <c r="A74" s="168">
        <v>2010701</v>
      </c>
      <c r="B74" s="164" t="s">
        <v>1502</v>
      </c>
      <c r="C74" s="173">
        <v>0</v>
      </c>
    </row>
    <row r="75" spans="1:3" ht="20.100000000000001" hidden="1" customHeight="1">
      <c r="A75" s="168">
        <v>2010702</v>
      </c>
      <c r="B75" s="164" t="s">
        <v>1503</v>
      </c>
      <c r="C75" s="173">
        <v>0</v>
      </c>
    </row>
    <row r="76" spans="1:3" ht="20.100000000000001" hidden="1" customHeight="1">
      <c r="A76" s="168">
        <v>2010703</v>
      </c>
      <c r="B76" s="164" t="s">
        <v>1504</v>
      </c>
      <c r="C76" s="173">
        <v>0</v>
      </c>
    </row>
    <row r="77" spans="1:3" ht="20.100000000000001" hidden="1" customHeight="1">
      <c r="A77" s="168">
        <v>2010704</v>
      </c>
      <c r="B77" s="164" t="s">
        <v>1548</v>
      </c>
      <c r="C77" s="173">
        <v>0</v>
      </c>
    </row>
    <row r="78" spans="1:3" ht="20.100000000000001" hidden="1" customHeight="1">
      <c r="A78" s="168">
        <v>2010705</v>
      </c>
      <c r="B78" s="164" t="s">
        <v>1549</v>
      </c>
      <c r="C78" s="173">
        <v>0</v>
      </c>
    </row>
    <row r="79" spans="1:3" ht="20.100000000000001" hidden="1" customHeight="1">
      <c r="A79" s="168">
        <v>2010706</v>
      </c>
      <c r="B79" s="164" t="s">
        <v>1550</v>
      </c>
      <c r="C79" s="173">
        <v>0</v>
      </c>
    </row>
    <row r="80" spans="1:3" ht="20.100000000000001" hidden="1" customHeight="1">
      <c r="A80" s="168">
        <v>2010707</v>
      </c>
      <c r="B80" s="164" t="s">
        <v>1551</v>
      </c>
      <c r="C80" s="173">
        <v>0</v>
      </c>
    </row>
    <row r="81" spans="1:3" ht="20.100000000000001" hidden="1" customHeight="1">
      <c r="A81" s="168">
        <v>2010708</v>
      </c>
      <c r="B81" s="164" t="s">
        <v>1552</v>
      </c>
      <c r="C81" s="173">
        <v>0</v>
      </c>
    </row>
    <row r="82" spans="1:3" ht="20.100000000000001" hidden="1" customHeight="1">
      <c r="A82" s="168">
        <v>2010709</v>
      </c>
      <c r="B82" s="164" t="s">
        <v>1544</v>
      </c>
      <c r="C82" s="173">
        <v>0</v>
      </c>
    </row>
    <row r="83" spans="1:3" ht="20.100000000000001" hidden="1" customHeight="1">
      <c r="A83" s="168">
        <v>2010750</v>
      </c>
      <c r="B83" s="164" t="s">
        <v>1511</v>
      </c>
      <c r="C83" s="173">
        <v>0</v>
      </c>
    </row>
    <row r="84" spans="1:3" ht="20.100000000000001" customHeight="1">
      <c r="A84" s="168">
        <v>2010799</v>
      </c>
      <c r="B84" s="164" t="s">
        <v>1553</v>
      </c>
      <c r="C84" s="173">
        <v>3000</v>
      </c>
    </row>
    <row r="85" spans="1:3" ht="20.100000000000001" customHeight="1">
      <c r="A85" s="168">
        <v>20108</v>
      </c>
      <c r="B85" s="164" t="s">
        <v>1554</v>
      </c>
      <c r="C85" s="173">
        <v>835</v>
      </c>
    </row>
    <row r="86" spans="1:3" ht="20.100000000000001" hidden="1" customHeight="1">
      <c r="A86" s="168">
        <v>2010801</v>
      </c>
      <c r="B86" s="164" t="s">
        <v>1502</v>
      </c>
      <c r="C86" s="173">
        <v>0</v>
      </c>
    </row>
    <row r="87" spans="1:3" ht="20.100000000000001" hidden="1" customHeight="1">
      <c r="A87" s="168">
        <v>2010802</v>
      </c>
      <c r="B87" s="164" t="s">
        <v>1503</v>
      </c>
      <c r="C87" s="173">
        <v>0</v>
      </c>
    </row>
    <row r="88" spans="1:3" ht="20.100000000000001" hidden="1" customHeight="1">
      <c r="A88" s="168">
        <v>2010803</v>
      </c>
      <c r="B88" s="164" t="s">
        <v>1504</v>
      </c>
      <c r="C88" s="173">
        <v>0</v>
      </c>
    </row>
    <row r="89" spans="1:3" ht="20.100000000000001" customHeight="1">
      <c r="A89" s="168">
        <v>2010804</v>
      </c>
      <c r="B89" s="164" t="s">
        <v>1555</v>
      </c>
      <c r="C89" s="173">
        <v>500</v>
      </c>
    </row>
    <row r="90" spans="1:3" ht="20.100000000000001" hidden="1" customHeight="1">
      <c r="A90" s="168">
        <v>2010805</v>
      </c>
      <c r="B90" s="164" t="s">
        <v>1556</v>
      </c>
      <c r="C90" s="173">
        <v>0</v>
      </c>
    </row>
    <row r="91" spans="1:3" ht="20.100000000000001" hidden="1" customHeight="1">
      <c r="A91" s="168">
        <v>2010806</v>
      </c>
      <c r="B91" s="164" t="s">
        <v>1544</v>
      </c>
      <c r="C91" s="173">
        <v>0</v>
      </c>
    </row>
    <row r="92" spans="1:3" ht="20.100000000000001" hidden="1" customHeight="1">
      <c r="A92" s="168">
        <v>2010850</v>
      </c>
      <c r="B92" s="164" t="s">
        <v>1511</v>
      </c>
      <c r="C92" s="173">
        <v>0</v>
      </c>
    </row>
    <row r="93" spans="1:3" ht="20.100000000000001" customHeight="1">
      <c r="A93" s="168">
        <v>2010899</v>
      </c>
      <c r="B93" s="164" t="s">
        <v>1557</v>
      </c>
      <c r="C93" s="173">
        <v>335</v>
      </c>
    </row>
    <row r="94" spans="1:3" ht="20.100000000000001" customHeight="1">
      <c r="A94" s="168">
        <v>20109</v>
      </c>
      <c r="B94" s="164" t="s">
        <v>1558</v>
      </c>
      <c r="C94" s="173">
        <v>10</v>
      </c>
    </row>
    <row r="95" spans="1:3" ht="20.100000000000001" hidden="1" customHeight="1">
      <c r="A95" s="168">
        <v>2010901</v>
      </c>
      <c r="B95" s="164" t="s">
        <v>1502</v>
      </c>
      <c r="C95" s="173">
        <v>0</v>
      </c>
    </row>
    <row r="96" spans="1:3" ht="20.100000000000001" hidden="1" customHeight="1">
      <c r="A96" s="168">
        <v>2010902</v>
      </c>
      <c r="B96" s="164" t="s">
        <v>1503</v>
      </c>
      <c r="C96" s="173">
        <v>0</v>
      </c>
    </row>
    <row r="97" spans="1:3" ht="20.100000000000001" hidden="1" customHeight="1">
      <c r="A97" s="168">
        <v>2010903</v>
      </c>
      <c r="B97" s="164" t="s">
        <v>1504</v>
      </c>
      <c r="C97" s="173">
        <v>0</v>
      </c>
    </row>
    <row r="98" spans="1:3" ht="20.100000000000001" hidden="1" customHeight="1">
      <c r="A98" s="168">
        <v>2010905</v>
      </c>
      <c r="B98" s="164" t="s">
        <v>1559</v>
      </c>
      <c r="C98" s="173">
        <v>0</v>
      </c>
    </row>
    <row r="99" spans="1:3" ht="20.100000000000001" hidden="1" customHeight="1">
      <c r="A99" s="168">
        <v>2010907</v>
      </c>
      <c r="B99" s="164" t="s">
        <v>1560</v>
      </c>
      <c r="C99" s="173">
        <v>0</v>
      </c>
    </row>
    <row r="100" spans="1:3" ht="20.100000000000001" customHeight="1">
      <c r="A100" s="168">
        <v>2010908</v>
      </c>
      <c r="B100" s="164" t="s">
        <v>1544</v>
      </c>
      <c r="C100" s="173">
        <v>10</v>
      </c>
    </row>
    <row r="101" spans="1:3" ht="20.100000000000001" hidden="1" customHeight="1">
      <c r="A101" s="168">
        <v>2010909</v>
      </c>
      <c r="B101" s="164" t="s">
        <v>1561</v>
      </c>
      <c r="C101" s="173">
        <v>0</v>
      </c>
    </row>
    <row r="102" spans="1:3" ht="20.100000000000001" hidden="1" customHeight="1">
      <c r="A102" s="168">
        <v>2010910</v>
      </c>
      <c r="B102" s="164" t="s">
        <v>1562</v>
      </c>
      <c r="C102" s="173">
        <v>0</v>
      </c>
    </row>
    <row r="103" spans="1:3" ht="20.100000000000001" hidden="1" customHeight="1">
      <c r="A103" s="168">
        <v>2010911</v>
      </c>
      <c r="B103" s="164" t="s">
        <v>1563</v>
      </c>
      <c r="C103" s="173">
        <v>0</v>
      </c>
    </row>
    <row r="104" spans="1:3" ht="20.100000000000001" hidden="1" customHeight="1">
      <c r="A104" s="168">
        <v>2010912</v>
      </c>
      <c r="B104" s="164" t="s">
        <v>1564</v>
      </c>
      <c r="C104" s="173">
        <v>0</v>
      </c>
    </row>
    <row r="105" spans="1:3" ht="20.100000000000001" hidden="1" customHeight="1">
      <c r="A105" s="168">
        <v>2010950</v>
      </c>
      <c r="B105" s="164" t="s">
        <v>1511</v>
      </c>
      <c r="C105" s="173">
        <v>0</v>
      </c>
    </row>
    <row r="106" spans="1:3" ht="20.100000000000001" hidden="1" customHeight="1">
      <c r="A106" s="168">
        <v>2010999</v>
      </c>
      <c r="B106" s="164" t="s">
        <v>1565</v>
      </c>
      <c r="C106" s="173">
        <v>0</v>
      </c>
    </row>
    <row r="107" spans="1:3" ht="20.100000000000001" customHeight="1">
      <c r="A107" s="168">
        <v>20110</v>
      </c>
      <c r="B107" s="164" t="s">
        <v>1566</v>
      </c>
      <c r="C107" s="173">
        <v>473.02100000000002</v>
      </c>
    </row>
    <row r="108" spans="1:3" ht="20.100000000000001" customHeight="1">
      <c r="A108" s="168">
        <v>2011001</v>
      </c>
      <c r="B108" s="164" t="s">
        <v>1502</v>
      </c>
      <c r="C108" s="173">
        <v>142.03</v>
      </c>
    </row>
    <row r="109" spans="1:3" ht="20.100000000000001" customHeight="1">
      <c r="A109" s="168">
        <v>2011002</v>
      </c>
      <c r="B109" s="164" t="s">
        <v>1503</v>
      </c>
      <c r="C109" s="173">
        <v>45</v>
      </c>
    </row>
    <row r="110" spans="1:3" ht="20.100000000000001" hidden="1" customHeight="1">
      <c r="A110" s="168">
        <v>2011003</v>
      </c>
      <c r="B110" s="164" t="s">
        <v>1504</v>
      </c>
      <c r="C110" s="173">
        <v>0</v>
      </c>
    </row>
    <row r="111" spans="1:3" ht="20.100000000000001" hidden="1" customHeight="1">
      <c r="A111" s="168">
        <v>2011004</v>
      </c>
      <c r="B111" s="164" t="s">
        <v>1567</v>
      </c>
      <c r="C111" s="173">
        <v>0</v>
      </c>
    </row>
    <row r="112" spans="1:3" ht="20.100000000000001" hidden="1" customHeight="1">
      <c r="A112" s="168">
        <v>2011005</v>
      </c>
      <c r="B112" s="164" t="s">
        <v>1568</v>
      </c>
      <c r="C112" s="173">
        <v>0</v>
      </c>
    </row>
    <row r="113" spans="1:3" ht="20.100000000000001" hidden="1" customHeight="1">
      <c r="A113" s="168">
        <v>2011007</v>
      </c>
      <c r="B113" s="164" t="s">
        <v>1569</v>
      </c>
      <c r="C113" s="173">
        <v>0</v>
      </c>
    </row>
    <row r="114" spans="1:3" ht="20.100000000000001" hidden="1" customHeight="1">
      <c r="A114" s="168">
        <v>2011008</v>
      </c>
      <c r="B114" s="164" t="s">
        <v>1570</v>
      </c>
      <c r="C114" s="173">
        <v>0</v>
      </c>
    </row>
    <row r="115" spans="1:3" ht="20.100000000000001" customHeight="1">
      <c r="A115" s="168">
        <v>2011050</v>
      </c>
      <c r="B115" s="164" t="s">
        <v>1511</v>
      </c>
      <c r="C115" s="173">
        <v>285.98</v>
      </c>
    </row>
    <row r="116" spans="1:3" ht="20.100000000000001" customHeight="1">
      <c r="A116" s="168">
        <v>2011099</v>
      </c>
      <c r="B116" s="164" t="s">
        <v>1571</v>
      </c>
      <c r="C116" s="173">
        <v>1.0999999999995701E-2</v>
      </c>
    </row>
    <row r="117" spans="1:3" ht="20.100000000000001" customHeight="1">
      <c r="A117" s="168">
        <v>20111</v>
      </c>
      <c r="B117" s="164" t="s">
        <v>1572</v>
      </c>
      <c r="C117" s="173">
        <v>3658.83</v>
      </c>
    </row>
    <row r="118" spans="1:3" ht="20.100000000000001" customHeight="1">
      <c r="A118" s="168">
        <v>2011101</v>
      </c>
      <c r="B118" s="164" t="s">
        <v>1502</v>
      </c>
      <c r="C118" s="173">
        <v>2455.83</v>
      </c>
    </row>
    <row r="119" spans="1:3" ht="20.100000000000001" customHeight="1">
      <c r="A119" s="168">
        <v>2011102</v>
      </c>
      <c r="B119" s="164" t="s">
        <v>1503</v>
      </c>
      <c r="C119" s="173">
        <v>560</v>
      </c>
    </row>
    <row r="120" spans="1:3" ht="20.100000000000001" hidden="1" customHeight="1">
      <c r="A120" s="168">
        <v>2011103</v>
      </c>
      <c r="B120" s="164" t="s">
        <v>1504</v>
      </c>
      <c r="C120" s="173">
        <v>0</v>
      </c>
    </row>
    <row r="121" spans="1:3" ht="20.100000000000001" customHeight="1">
      <c r="A121" s="168">
        <v>2011104</v>
      </c>
      <c r="B121" s="164" t="s">
        <v>1573</v>
      </c>
      <c r="C121" s="173">
        <v>500</v>
      </c>
    </row>
    <row r="122" spans="1:3" ht="20.100000000000001" hidden="1" customHeight="1">
      <c r="A122" s="168">
        <v>2011105</v>
      </c>
      <c r="B122" s="164" t="s">
        <v>1574</v>
      </c>
      <c r="C122" s="173">
        <v>0</v>
      </c>
    </row>
    <row r="123" spans="1:3" ht="20.100000000000001" hidden="1" customHeight="1">
      <c r="A123" s="168">
        <v>2011106</v>
      </c>
      <c r="B123" s="164" t="s">
        <v>1575</v>
      </c>
      <c r="C123" s="173">
        <v>0</v>
      </c>
    </row>
    <row r="124" spans="1:3" ht="20.100000000000001" customHeight="1">
      <c r="A124" s="168">
        <v>2011150</v>
      </c>
      <c r="B124" s="164" t="s">
        <v>1511</v>
      </c>
      <c r="C124" s="173">
        <v>143</v>
      </c>
    </row>
    <row r="125" spans="1:3" ht="20.100000000000001" hidden="1" customHeight="1">
      <c r="A125" s="168">
        <v>2011199</v>
      </c>
      <c r="B125" s="164" t="s">
        <v>1576</v>
      </c>
      <c r="C125" s="173">
        <v>0</v>
      </c>
    </row>
    <row r="126" spans="1:3" ht="20.100000000000001" customHeight="1">
      <c r="A126" s="168">
        <v>20113</v>
      </c>
      <c r="B126" s="164" t="s">
        <v>1577</v>
      </c>
      <c r="C126" s="173">
        <v>988.18</v>
      </c>
    </row>
    <row r="127" spans="1:3" ht="20.100000000000001" customHeight="1">
      <c r="A127" s="168">
        <v>2011301</v>
      </c>
      <c r="B127" s="164" t="s">
        <v>1502</v>
      </c>
      <c r="C127" s="173">
        <v>413.34</v>
      </c>
    </row>
    <row r="128" spans="1:3" ht="20.100000000000001" customHeight="1">
      <c r="A128" s="168">
        <v>2011302</v>
      </c>
      <c r="B128" s="164" t="s">
        <v>1503</v>
      </c>
      <c r="C128" s="173">
        <v>40</v>
      </c>
    </row>
    <row r="129" spans="1:3" ht="20.100000000000001" hidden="1" customHeight="1">
      <c r="A129" s="168">
        <v>2011303</v>
      </c>
      <c r="B129" s="164" t="s">
        <v>1504</v>
      </c>
      <c r="C129" s="173">
        <v>0</v>
      </c>
    </row>
    <row r="130" spans="1:3" ht="20.100000000000001" hidden="1" customHeight="1">
      <c r="A130" s="168">
        <v>2011304</v>
      </c>
      <c r="B130" s="164" t="s">
        <v>1578</v>
      </c>
      <c r="C130" s="173">
        <v>0</v>
      </c>
    </row>
    <row r="131" spans="1:3" ht="20.100000000000001" hidden="1" customHeight="1">
      <c r="A131" s="168">
        <v>2011305</v>
      </c>
      <c r="B131" s="164" t="s">
        <v>1579</v>
      </c>
      <c r="C131" s="173">
        <v>0</v>
      </c>
    </row>
    <row r="132" spans="1:3" ht="20.100000000000001" hidden="1" customHeight="1">
      <c r="A132" s="168">
        <v>2011306</v>
      </c>
      <c r="B132" s="164" t="s">
        <v>1580</v>
      </c>
      <c r="C132" s="173">
        <v>0</v>
      </c>
    </row>
    <row r="133" spans="1:3" ht="20.100000000000001" hidden="1" customHeight="1">
      <c r="A133" s="168">
        <v>2011307</v>
      </c>
      <c r="B133" s="164" t="s">
        <v>1581</v>
      </c>
      <c r="C133" s="173">
        <v>0</v>
      </c>
    </row>
    <row r="134" spans="1:3" ht="20.100000000000001" customHeight="1">
      <c r="A134" s="168">
        <v>2011308</v>
      </c>
      <c r="B134" s="164" t="s">
        <v>1582</v>
      </c>
      <c r="C134" s="173">
        <v>100</v>
      </c>
    </row>
    <row r="135" spans="1:3" ht="20.100000000000001" customHeight="1">
      <c r="A135" s="168">
        <v>2011350</v>
      </c>
      <c r="B135" s="164" t="s">
        <v>1511</v>
      </c>
      <c r="C135" s="173">
        <v>434.84</v>
      </c>
    </row>
    <row r="136" spans="1:3" ht="20.100000000000001" hidden="1" customHeight="1">
      <c r="A136" s="168">
        <v>2011399</v>
      </c>
      <c r="B136" s="164" t="s">
        <v>1583</v>
      </c>
      <c r="C136" s="173">
        <v>0</v>
      </c>
    </row>
    <row r="137" spans="1:3" ht="20.100000000000001" hidden="1" customHeight="1">
      <c r="A137" s="168">
        <v>20114</v>
      </c>
      <c r="B137" s="164" t="s">
        <v>1584</v>
      </c>
      <c r="C137" s="173">
        <v>0</v>
      </c>
    </row>
    <row r="138" spans="1:3" ht="20.100000000000001" hidden="1" customHeight="1">
      <c r="A138" s="168">
        <v>2011401</v>
      </c>
      <c r="B138" s="164" t="s">
        <v>1502</v>
      </c>
      <c r="C138" s="173">
        <v>0</v>
      </c>
    </row>
    <row r="139" spans="1:3" ht="20.100000000000001" hidden="1" customHeight="1">
      <c r="A139" s="168">
        <v>2011402</v>
      </c>
      <c r="B139" s="164" t="s">
        <v>1503</v>
      </c>
      <c r="C139" s="173">
        <v>0</v>
      </c>
    </row>
    <row r="140" spans="1:3" ht="20.100000000000001" hidden="1" customHeight="1">
      <c r="A140" s="168">
        <v>2011403</v>
      </c>
      <c r="B140" s="164" t="s">
        <v>1504</v>
      </c>
      <c r="C140" s="173">
        <v>0</v>
      </c>
    </row>
    <row r="141" spans="1:3" ht="20.100000000000001" hidden="1" customHeight="1">
      <c r="A141" s="168">
        <v>2011404</v>
      </c>
      <c r="B141" s="164" t="s">
        <v>1585</v>
      </c>
      <c r="C141" s="173">
        <v>0</v>
      </c>
    </row>
    <row r="142" spans="1:3" ht="20.100000000000001" hidden="1" customHeight="1">
      <c r="A142" s="168">
        <v>2011405</v>
      </c>
      <c r="B142" s="164" t="s">
        <v>1586</v>
      </c>
      <c r="C142" s="173">
        <v>0</v>
      </c>
    </row>
    <row r="143" spans="1:3" ht="20.100000000000001" hidden="1" customHeight="1">
      <c r="A143" s="168">
        <v>2011406</v>
      </c>
      <c r="B143" s="164" t="s">
        <v>1587</v>
      </c>
      <c r="C143" s="173">
        <v>0</v>
      </c>
    </row>
    <row r="144" spans="1:3" ht="20.100000000000001" hidden="1" customHeight="1">
      <c r="A144" s="168">
        <v>2011408</v>
      </c>
      <c r="B144" s="164" t="s">
        <v>1588</v>
      </c>
      <c r="C144" s="173">
        <v>0</v>
      </c>
    </row>
    <row r="145" spans="1:3" ht="20.100000000000001" hidden="1" customHeight="1">
      <c r="A145" s="168">
        <v>2011409</v>
      </c>
      <c r="B145" s="164" t="s">
        <v>1589</v>
      </c>
      <c r="C145" s="173">
        <v>0</v>
      </c>
    </row>
    <row r="146" spans="1:3" ht="20.100000000000001" hidden="1" customHeight="1">
      <c r="A146" s="168">
        <v>2011410</v>
      </c>
      <c r="B146" s="164" t="s">
        <v>1590</v>
      </c>
      <c r="C146" s="173">
        <v>0</v>
      </c>
    </row>
    <row r="147" spans="1:3" ht="20.100000000000001" hidden="1" customHeight="1">
      <c r="A147" s="168">
        <v>2011411</v>
      </c>
      <c r="B147" s="164" t="s">
        <v>1591</v>
      </c>
      <c r="C147" s="173">
        <v>0</v>
      </c>
    </row>
    <row r="148" spans="1:3" ht="20.100000000000001" hidden="1" customHeight="1">
      <c r="A148" s="168">
        <v>2011450</v>
      </c>
      <c r="B148" s="164" t="s">
        <v>1511</v>
      </c>
      <c r="C148" s="173">
        <v>0</v>
      </c>
    </row>
    <row r="149" spans="1:3" ht="20.100000000000001" hidden="1" customHeight="1">
      <c r="A149" s="168">
        <v>2011499</v>
      </c>
      <c r="B149" s="164" t="s">
        <v>1592</v>
      </c>
      <c r="C149" s="173">
        <v>0</v>
      </c>
    </row>
    <row r="150" spans="1:3" ht="20.100000000000001" hidden="1" customHeight="1">
      <c r="A150" s="168">
        <v>20123</v>
      </c>
      <c r="B150" s="164" t="s">
        <v>1593</v>
      </c>
      <c r="C150" s="173">
        <v>0</v>
      </c>
    </row>
    <row r="151" spans="1:3" ht="20.100000000000001" hidden="1" customHeight="1">
      <c r="A151" s="168">
        <v>2012301</v>
      </c>
      <c r="B151" s="164" t="s">
        <v>1502</v>
      </c>
      <c r="C151" s="173">
        <v>0</v>
      </c>
    </row>
    <row r="152" spans="1:3" ht="20.100000000000001" hidden="1" customHeight="1">
      <c r="A152" s="168">
        <v>2012302</v>
      </c>
      <c r="B152" s="164" t="s">
        <v>1503</v>
      </c>
      <c r="C152" s="173">
        <v>0</v>
      </c>
    </row>
    <row r="153" spans="1:3" ht="20.100000000000001" hidden="1" customHeight="1">
      <c r="A153" s="168">
        <v>2012303</v>
      </c>
      <c r="B153" s="164" t="s">
        <v>1504</v>
      </c>
      <c r="C153" s="173">
        <v>0</v>
      </c>
    </row>
    <row r="154" spans="1:3" ht="20.100000000000001" hidden="1" customHeight="1">
      <c r="A154" s="168">
        <v>2012304</v>
      </c>
      <c r="B154" s="164" t="s">
        <v>1594</v>
      </c>
      <c r="C154" s="173">
        <v>0</v>
      </c>
    </row>
    <row r="155" spans="1:3" ht="20.100000000000001" hidden="1" customHeight="1">
      <c r="A155" s="168">
        <v>2012350</v>
      </c>
      <c r="B155" s="164" t="s">
        <v>1511</v>
      </c>
      <c r="C155" s="173">
        <v>0</v>
      </c>
    </row>
    <row r="156" spans="1:3" ht="20.100000000000001" hidden="1" customHeight="1">
      <c r="A156" s="168">
        <v>2012399</v>
      </c>
      <c r="B156" s="164" t="s">
        <v>1595</v>
      </c>
      <c r="C156" s="173">
        <v>0</v>
      </c>
    </row>
    <row r="157" spans="1:3" ht="20.100000000000001" hidden="1" customHeight="1">
      <c r="A157" s="168">
        <v>20125</v>
      </c>
      <c r="B157" s="164" t="s">
        <v>1596</v>
      </c>
      <c r="C157" s="173">
        <v>0</v>
      </c>
    </row>
    <row r="158" spans="1:3" ht="20.100000000000001" hidden="1" customHeight="1">
      <c r="A158" s="168">
        <v>2012501</v>
      </c>
      <c r="B158" s="164" t="s">
        <v>1502</v>
      </c>
      <c r="C158" s="173">
        <v>0</v>
      </c>
    </row>
    <row r="159" spans="1:3" ht="20.100000000000001" hidden="1" customHeight="1">
      <c r="A159" s="168">
        <v>2012502</v>
      </c>
      <c r="B159" s="164" t="s">
        <v>1503</v>
      </c>
      <c r="C159" s="173">
        <v>0</v>
      </c>
    </row>
    <row r="160" spans="1:3" ht="20.100000000000001" hidden="1" customHeight="1">
      <c r="A160" s="168">
        <v>2012503</v>
      </c>
      <c r="B160" s="164" t="s">
        <v>1504</v>
      </c>
      <c r="C160" s="173">
        <v>0</v>
      </c>
    </row>
    <row r="161" spans="1:3" ht="20.100000000000001" hidden="1" customHeight="1">
      <c r="A161" s="168">
        <v>2012504</v>
      </c>
      <c r="B161" s="164" t="s">
        <v>1597</v>
      </c>
      <c r="C161" s="173">
        <v>0</v>
      </c>
    </row>
    <row r="162" spans="1:3" ht="20.100000000000001" hidden="1" customHeight="1">
      <c r="A162" s="168">
        <v>2012505</v>
      </c>
      <c r="B162" s="164" t="s">
        <v>1598</v>
      </c>
      <c r="C162" s="173">
        <v>0</v>
      </c>
    </row>
    <row r="163" spans="1:3" ht="20.100000000000001" hidden="1" customHeight="1">
      <c r="A163" s="168">
        <v>2012550</v>
      </c>
      <c r="B163" s="164" t="s">
        <v>1511</v>
      </c>
      <c r="C163" s="173">
        <v>0</v>
      </c>
    </row>
    <row r="164" spans="1:3" ht="20.100000000000001" hidden="1" customHeight="1">
      <c r="A164" s="168">
        <v>2012599</v>
      </c>
      <c r="B164" s="164" t="s">
        <v>1599</v>
      </c>
      <c r="C164" s="173">
        <v>0</v>
      </c>
    </row>
    <row r="165" spans="1:3" ht="20.100000000000001" customHeight="1">
      <c r="A165" s="168">
        <v>20126</v>
      </c>
      <c r="B165" s="164" t="s">
        <v>1600</v>
      </c>
      <c r="C165" s="173">
        <v>367.53</v>
      </c>
    </row>
    <row r="166" spans="1:3" ht="20.100000000000001" customHeight="1">
      <c r="A166" s="168">
        <v>2012601</v>
      </c>
      <c r="B166" s="164" t="s">
        <v>1502</v>
      </c>
      <c r="C166" s="173">
        <v>307.52999999999997</v>
      </c>
    </row>
    <row r="167" spans="1:3" ht="20.100000000000001" hidden="1" customHeight="1">
      <c r="A167" s="168">
        <v>2012602</v>
      </c>
      <c r="B167" s="164" t="s">
        <v>1503</v>
      </c>
      <c r="C167" s="173">
        <v>0</v>
      </c>
    </row>
    <row r="168" spans="1:3" ht="20.100000000000001" hidden="1" customHeight="1">
      <c r="A168" s="168">
        <v>2012603</v>
      </c>
      <c r="B168" s="164" t="s">
        <v>1504</v>
      </c>
      <c r="C168" s="173">
        <v>0</v>
      </c>
    </row>
    <row r="169" spans="1:3" ht="20.100000000000001" customHeight="1">
      <c r="A169" s="168">
        <v>2012604</v>
      </c>
      <c r="B169" s="164" t="s">
        <v>1601</v>
      </c>
      <c r="C169" s="173">
        <v>60</v>
      </c>
    </row>
    <row r="170" spans="1:3" ht="20.100000000000001" hidden="1" customHeight="1">
      <c r="A170" s="168">
        <v>2012699</v>
      </c>
      <c r="B170" s="164" t="s">
        <v>1602</v>
      </c>
      <c r="C170" s="173">
        <v>0</v>
      </c>
    </row>
    <row r="171" spans="1:3" ht="20.100000000000001" customHeight="1">
      <c r="A171" s="168">
        <v>20128</v>
      </c>
      <c r="B171" s="164" t="s">
        <v>1603</v>
      </c>
      <c r="C171" s="173">
        <v>178.55</v>
      </c>
    </row>
    <row r="172" spans="1:3" ht="20.100000000000001" customHeight="1">
      <c r="A172" s="168">
        <v>2012801</v>
      </c>
      <c r="B172" s="164" t="s">
        <v>1502</v>
      </c>
      <c r="C172" s="173">
        <v>88.55</v>
      </c>
    </row>
    <row r="173" spans="1:3" ht="20.100000000000001" customHeight="1">
      <c r="A173" s="168">
        <v>2012802</v>
      </c>
      <c r="B173" s="164" t="s">
        <v>1503</v>
      </c>
      <c r="C173" s="173">
        <v>45</v>
      </c>
    </row>
    <row r="174" spans="1:3" ht="20.100000000000001" hidden="1" customHeight="1">
      <c r="A174" s="168">
        <v>2012803</v>
      </c>
      <c r="B174" s="164" t="s">
        <v>1504</v>
      </c>
      <c r="C174" s="173">
        <v>0</v>
      </c>
    </row>
    <row r="175" spans="1:3" ht="20.100000000000001" hidden="1" customHeight="1">
      <c r="A175" s="168">
        <v>2012804</v>
      </c>
      <c r="B175" s="164" t="s">
        <v>1516</v>
      </c>
      <c r="C175" s="173">
        <v>0</v>
      </c>
    </row>
    <row r="176" spans="1:3" ht="20.100000000000001" hidden="1" customHeight="1">
      <c r="A176" s="168">
        <v>2012850</v>
      </c>
      <c r="B176" s="164" t="s">
        <v>1511</v>
      </c>
      <c r="C176" s="173">
        <v>0</v>
      </c>
    </row>
    <row r="177" spans="1:3" ht="20.100000000000001" customHeight="1">
      <c r="A177" s="168">
        <v>2012899</v>
      </c>
      <c r="B177" s="164" t="s">
        <v>1604</v>
      </c>
      <c r="C177" s="173">
        <v>45</v>
      </c>
    </row>
    <row r="178" spans="1:3" ht="20.100000000000001" customHeight="1">
      <c r="A178" s="168">
        <v>20129</v>
      </c>
      <c r="B178" s="164" t="s">
        <v>1605</v>
      </c>
      <c r="C178" s="173">
        <v>2304.7739999999999</v>
      </c>
    </row>
    <row r="179" spans="1:3" ht="20.100000000000001" customHeight="1">
      <c r="A179" s="168">
        <v>2012901</v>
      </c>
      <c r="B179" s="164" t="s">
        <v>1502</v>
      </c>
      <c r="C179" s="173">
        <v>344.84399999999999</v>
      </c>
    </row>
    <row r="180" spans="1:3" ht="20.100000000000001" customHeight="1">
      <c r="A180" s="168">
        <v>2012902</v>
      </c>
      <c r="B180" s="164" t="s">
        <v>1503</v>
      </c>
      <c r="C180" s="173">
        <v>366</v>
      </c>
    </row>
    <row r="181" spans="1:3" ht="20.100000000000001" hidden="1" customHeight="1">
      <c r="A181" s="168">
        <v>2012903</v>
      </c>
      <c r="B181" s="164" t="s">
        <v>1504</v>
      </c>
      <c r="C181" s="173">
        <v>0</v>
      </c>
    </row>
    <row r="182" spans="1:3" ht="20.100000000000001" hidden="1" customHeight="1">
      <c r="A182" s="168">
        <v>2012906</v>
      </c>
      <c r="B182" s="164" t="s">
        <v>1606</v>
      </c>
      <c r="C182" s="173">
        <v>0</v>
      </c>
    </row>
    <row r="183" spans="1:3" ht="20.100000000000001" customHeight="1">
      <c r="A183" s="168">
        <v>2012950</v>
      </c>
      <c r="B183" s="164" t="s">
        <v>1511</v>
      </c>
      <c r="C183" s="173">
        <v>464.43</v>
      </c>
    </row>
    <row r="184" spans="1:3" ht="20.100000000000001" customHeight="1">
      <c r="A184" s="168">
        <v>2012999</v>
      </c>
      <c r="B184" s="164" t="s">
        <v>1607</v>
      </c>
      <c r="C184" s="173">
        <v>1128.5</v>
      </c>
    </row>
    <row r="185" spans="1:3" ht="20.100000000000001" customHeight="1">
      <c r="A185" s="168">
        <v>20131</v>
      </c>
      <c r="B185" s="164" t="s">
        <v>1608</v>
      </c>
      <c r="C185" s="173">
        <v>3051.46200000001</v>
      </c>
    </row>
    <row r="186" spans="1:3" ht="20.100000000000001" customHeight="1">
      <c r="A186" s="168">
        <v>2013101</v>
      </c>
      <c r="B186" s="164" t="s">
        <v>1502</v>
      </c>
      <c r="C186" s="173">
        <v>941.78200000001004</v>
      </c>
    </row>
    <row r="187" spans="1:3" ht="20.100000000000001" customHeight="1">
      <c r="A187" s="168">
        <v>2013102</v>
      </c>
      <c r="B187" s="164" t="s">
        <v>1503</v>
      </c>
      <c r="C187" s="173">
        <v>1035.8</v>
      </c>
    </row>
    <row r="188" spans="1:3" ht="20.100000000000001" customHeight="1">
      <c r="A188" s="168">
        <v>2013103</v>
      </c>
      <c r="B188" s="164" t="s">
        <v>1504</v>
      </c>
      <c r="C188" s="173">
        <v>580</v>
      </c>
    </row>
    <row r="189" spans="1:3" ht="20.100000000000001" hidden="1" customHeight="1">
      <c r="A189" s="168">
        <v>2013105</v>
      </c>
      <c r="B189" s="164" t="s">
        <v>1609</v>
      </c>
      <c r="C189" s="173">
        <v>0</v>
      </c>
    </row>
    <row r="190" spans="1:3" ht="20.100000000000001" customHeight="1">
      <c r="A190" s="168">
        <v>2013150</v>
      </c>
      <c r="B190" s="164" t="s">
        <v>1511</v>
      </c>
      <c r="C190" s="173">
        <v>493.88</v>
      </c>
    </row>
    <row r="191" spans="1:3" ht="20.100000000000001" hidden="1" customHeight="1">
      <c r="A191" s="168">
        <v>2013199</v>
      </c>
      <c r="B191" s="164" t="s">
        <v>1610</v>
      </c>
      <c r="C191" s="173">
        <v>0</v>
      </c>
    </row>
    <row r="192" spans="1:3" ht="20.100000000000001" customHeight="1">
      <c r="A192" s="168">
        <v>20132</v>
      </c>
      <c r="B192" s="164" t="s">
        <v>1611</v>
      </c>
      <c r="C192" s="173">
        <v>1262.74</v>
      </c>
    </row>
    <row r="193" spans="1:3" ht="20.100000000000001" customHeight="1">
      <c r="A193" s="168">
        <v>2013201</v>
      </c>
      <c r="B193" s="164" t="s">
        <v>1502</v>
      </c>
      <c r="C193" s="173">
        <v>434.33</v>
      </c>
    </row>
    <row r="194" spans="1:3" ht="20.100000000000001" customHeight="1">
      <c r="A194" s="168">
        <v>2013202</v>
      </c>
      <c r="B194" s="164" t="s">
        <v>1503</v>
      </c>
      <c r="C194" s="173">
        <v>703.5</v>
      </c>
    </row>
    <row r="195" spans="1:3" ht="20.100000000000001" hidden="1" customHeight="1">
      <c r="A195" s="168">
        <v>2013203</v>
      </c>
      <c r="B195" s="164" t="s">
        <v>1504</v>
      </c>
      <c r="C195" s="173">
        <v>0</v>
      </c>
    </row>
    <row r="196" spans="1:3" ht="20.100000000000001" hidden="1" customHeight="1">
      <c r="A196" s="168">
        <v>2013204</v>
      </c>
      <c r="B196" s="164" t="s">
        <v>1612</v>
      </c>
      <c r="C196" s="173">
        <v>0</v>
      </c>
    </row>
    <row r="197" spans="1:3" ht="20.100000000000001" customHeight="1">
      <c r="A197" s="168">
        <v>2013250</v>
      </c>
      <c r="B197" s="164" t="s">
        <v>1511</v>
      </c>
      <c r="C197" s="173">
        <v>124.91</v>
      </c>
    </row>
    <row r="198" spans="1:3" ht="20.100000000000001" hidden="1" customHeight="1">
      <c r="A198" s="168">
        <v>2013299</v>
      </c>
      <c r="B198" s="164" t="s">
        <v>1613</v>
      </c>
      <c r="C198" s="173">
        <v>0</v>
      </c>
    </row>
    <row r="199" spans="1:3" ht="20.100000000000001" customHeight="1">
      <c r="A199" s="168">
        <v>20133</v>
      </c>
      <c r="B199" s="164" t="s">
        <v>1614</v>
      </c>
      <c r="C199" s="173">
        <v>2453.6799999999998</v>
      </c>
    </row>
    <row r="200" spans="1:3" ht="20.100000000000001" customHeight="1">
      <c r="A200" s="168">
        <v>2013301</v>
      </c>
      <c r="B200" s="164" t="s">
        <v>1502</v>
      </c>
      <c r="C200" s="173">
        <v>1336.49</v>
      </c>
    </row>
    <row r="201" spans="1:3" ht="20.100000000000001" customHeight="1">
      <c r="A201" s="168">
        <v>2013302</v>
      </c>
      <c r="B201" s="164" t="s">
        <v>1503</v>
      </c>
      <c r="C201" s="173">
        <v>20</v>
      </c>
    </row>
    <row r="202" spans="1:3" ht="20.100000000000001" hidden="1" customHeight="1">
      <c r="A202" s="168">
        <v>2013303</v>
      </c>
      <c r="B202" s="164" t="s">
        <v>1504</v>
      </c>
      <c r="C202" s="173">
        <v>0</v>
      </c>
    </row>
    <row r="203" spans="1:3" ht="20.100000000000001" hidden="1" customHeight="1">
      <c r="A203" s="168">
        <v>2013304</v>
      </c>
      <c r="B203" s="164" t="s">
        <v>1615</v>
      </c>
      <c r="C203" s="173">
        <v>0</v>
      </c>
    </row>
    <row r="204" spans="1:3" ht="20.100000000000001" customHeight="1">
      <c r="A204" s="168">
        <v>2013350</v>
      </c>
      <c r="B204" s="164" t="s">
        <v>1511</v>
      </c>
      <c r="C204" s="173">
        <v>1096.19</v>
      </c>
    </row>
    <row r="205" spans="1:3" ht="20.100000000000001" hidden="1" customHeight="1">
      <c r="A205" s="168">
        <v>2013399</v>
      </c>
      <c r="B205" s="164" t="s">
        <v>1616</v>
      </c>
      <c r="C205" s="173">
        <v>0</v>
      </c>
    </row>
    <row r="206" spans="1:3" ht="20.100000000000001" customHeight="1">
      <c r="A206" s="168">
        <v>20134</v>
      </c>
      <c r="B206" s="164" t="s">
        <v>1617</v>
      </c>
      <c r="C206" s="173">
        <v>773.95</v>
      </c>
    </row>
    <row r="207" spans="1:3" ht="20.100000000000001" customHeight="1">
      <c r="A207" s="168">
        <v>2013401</v>
      </c>
      <c r="B207" s="164" t="s">
        <v>1502</v>
      </c>
      <c r="C207" s="173">
        <v>301.44</v>
      </c>
    </row>
    <row r="208" spans="1:3" ht="20.100000000000001" customHeight="1">
      <c r="A208" s="168">
        <v>2013402</v>
      </c>
      <c r="B208" s="164" t="s">
        <v>1503</v>
      </c>
      <c r="C208" s="173">
        <v>254</v>
      </c>
    </row>
    <row r="209" spans="1:3" ht="20.100000000000001" hidden="1" customHeight="1">
      <c r="A209" s="168">
        <v>2013403</v>
      </c>
      <c r="B209" s="164" t="s">
        <v>1504</v>
      </c>
      <c r="C209" s="173">
        <v>0</v>
      </c>
    </row>
    <row r="210" spans="1:3" ht="20.100000000000001" customHeight="1">
      <c r="A210" s="168">
        <v>2013404</v>
      </c>
      <c r="B210" s="164" t="s">
        <v>1618</v>
      </c>
      <c r="C210" s="173">
        <v>105.2</v>
      </c>
    </row>
    <row r="211" spans="1:3" ht="20.100000000000001" hidden="1" customHeight="1">
      <c r="A211" s="168">
        <v>2013405</v>
      </c>
      <c r="B211" s="164" t="s">
        <v>1619</v>
      </c>
      <c r="C211" s="173">
        <v>0</v>
      </c>
    </row>
    <row r="212" spans="1:3" ht="20.100000000000001" customHeight="1">
      <c r="A212" s="168">
        <v>2013450</v>
      </c>
      <c r="B212" s="164" t="s">
        <v>1511</v>
      </c>
      <c r="C212" s="173">
        <v>112.31</v>
      </c>
    </row>
    <row r="213" spans="1:3" ht="20.100000000000001" hidden="1" customHeight="1">
      <c r="A213" s="168">
        <v>2013499</v>
      </c>
      <c r="B213" s="164" t="s">
        <v>1620</v>
      </c>
      <c r="C213" s="173">
        <v>0</v>
      </c>
    </row>
    <row r="214" spans="1:3" ht="20.100000000000001" hidden="1" customHeight="1">
      <c r="A214" s="168">
        <v>20135</v>
      </c>
      <c r="B214" s="164" t="s">
        <v>1621</v>
      </c>
      <c r="C214" s="173">
        <v>0</v>
      </c>
    </row>
    <row r="215" spans="1:3" ht="20.100000000000001" hidden="1" customHeight="1">
      <c r="A215" s="168">
        <v>2013501</v>
      </c>
      <c r="B215" s="164" t="s">
        <v>1502</v>
      </c>
      <c r="C215" s="173">
        <v>0</v>
      </c>
    </row>
    <row r="216" spans="1:3" ht="20.100000000000001" hidden="1" customHeight="1">
      <c r="A216" s="168">
        <v>2013502</v>
      </c>
      <c r="B216" s="164" t="s">
        <v>1503</v>
      </c>
      <c r="C216" s="173">
        <v>0</v>
      </c>
    </row>
    <row r="217" spans="1:3" ht="20.100000000000001" hidden="1" customHeight="1">
      <c r="A217" s="168">
        <v>2013503</v>
      </c>
      <c r="B217" s="164" t="s">
        <v>1504</v>
      </c>
      <c r="C217" s="173">
        <v>0</v>
      </c>
    </row>
    <row r="218" spans="1:3" ht="20.100000000000001" hidden="1" customHeight="1">
      <c r="A218" s="168">
        <v>2013550</v>
      </c>
      <c r="B218" s="164" t="s">
        <v>1511</v>
      </c>
      <c r="C218" s="173">
        <v>0</v>
      </c>
    </row>
    <row r="219" spans="1:3" ht="20.100000000000001" hidden="1" customHeight="1">
      <c r="A219" s="168">
        <v>2013599</v>
      </c>
      <c r="B219" s="164" t="s">
        <v>1622</v>
      </c>
      <c r="C219" s="173">
        <v>0</v>
      </c>
    </row>
    <row r="220" spans="1:3" ht="20.100000000000001" customHeight="1">
      <c r="A220" s="168">
        <v>20136</v>
      </c>
      <c r="B220" s="164" t="s">
        <v>1623</v>
      </c>
      <c r="C220" s="173">
        <v>2173.5700000000002</v>
      </c>
    </row>
    <row r="221" spans="1:3" ht="20.100000000000001" customHeight="1">
      <c r="A221" s="168">
        <v>2013601</v>
      </c>
      <c r="B221" s="164" t="s">
        <v>1502</v>
      </c>
      <c r="C221" s="173">
        <v>608.39</v>
      </c>
    </row>
    <row r="222" spans="1:3" ht="20.100000000000001" customHeight="1">
      <c r="A222" s="168">
        <v>2013602</v>
      </c>
      <c r="B222" s="164" t="s">
        <v>1503</v>
      </c>
      <c r="C222" s="173">
        <v>713</v>
      </c>
    </row>
    <row r="223" spans="1:3" ht="20.100000000000001" hidden="1" customHeight="1">
      <c r="A223" s="168">
        <v>2013603</v>
      </c>
      <c r="B223" s="164" t="s">
        <v>1504</v>
      </c>
      <c r="C223" s="173">
        <v>0</v>
      </c>
    </row>
    <row r="224" spans="1:3" ht="20.100000000000001" customHeight="1">
      <c r="A224" s="168">
        <v>2013650</v>
      </c>
      <c r="B224" s="164" t="s">
        <v>1511</v>
      </c>
      <c r="C224" s="173">
        <v>161.1</v>
      </c>
    </row>
    <row r="225" spans="1:3" ht="20.100000000000001" customHeight="1">
      <c r="A225" s="168">
        <v>2013699</v>
      </c>
      <c r="B225" s="164" t="s">
        <v>214</v>
      </c>
      <c r="C225" s="173">
        <v>691.08</v>
      </c>
    </row>
    <row r="226" spans="1:3" ht="20.100000000000001" hidden="1" customHeight="1">
      <c r="A226" s="168">
        <v>20137</v>
      </c>
      <c r="B226" s="164" t="s">
        <v>1624</v>
      </c>
      <c r="C226" s="173">
        <v>0</v>
      </c>
    </row>
    <row r="227" spans="1:3" ht="20.100000000000001" hidden="1" customHeight="1">
      <c r="A227" s="168">
        <v>2013701</v>
      </c>
      <c r="B227" s="164" t="s">
        <v>1502</v>
      </c>
      <c r="C227" s="173">
        <v>0</v>
      </c>
    </row>
    <row r="228" spans="1:3" ht="20.100000000000001" hidden="1" customHeight="1">
      <c r="A228" s="168">
        <v>2013702</v>
      </c>
      <c r="B228" s="164" t="s">
        <v>1503</v>
      </c>
      <c r="C228" s="173">
        <v>0</v>
      </c>
    </row>
    <row r="229" spans="1:3" ht="20.100000000000001" hidden="1" customHeight="1">
      <c r="A229" s="168">
        <v>2013703</v>
      </c>
      <c r="B229" s="164" t="s">
        <v>1504</v>
      </c>
      <c r="C229" s="173">
        <v>0</v>
      </c>
    </row>
    <row r="230" spans="1:3" ht="20.100000000000001" hidden="1" customHeight="1">
      <c r="A230" s="168">
        <v>2013704</v>
      </c>
      <c r="B230" s="164" t="s">
        <v>1625</v>
      </c>
      <c r="C230" s="173">
        <v>0</v>
      </c>
    </row>
    <row r="231" spans="1:3" ht="20.100000000000001" hidden="1" customHeight="1">
      <c r="A231" s="168">
        <v>2013750</v>
      </c>
      <c r="B231" s="164" t="s">
        <v>1511</v>
      </c>
      <c r="C231" s="173">
        <v>0</v>
      </c>
    </row>
    <row r="232" spans="1:3" ht="20.100000000000001" hidden="1" customHeight="1">
      <c r="A232" s="168">
        <v>2013799</v>
      </c>
      <c r="B232" s="164" t="s">
        <v>1626</v>
      </c>
      <c r="C232" s="173">
        <v>0</v>
      </c>
    </row>
    <row r="233" spans="1:3" ht="20.100000000000001" customHeight="1">
      <c r="A233" s="168">
        <v>20138</v>
      </c>
      <c r="B233" s="164" t="s">
        <v>1627</v>
      </c>
      <c r="C233" s="173">
        <v>5875.48</v>
      </c>
    </row>
    <row r="234" spans="1:3" ht="20.100000000000001" customHeight="1">
      <c r="A234" s="168">
        <v>2013801</v>
      </c>
      <c r="B234" s="164" t="s">
        <v>1502</v>
      </c>
      <c r="C234" s="173">
        <v>3943.48</v>
      </c>
    </row>
    <row r="235" spans="1:3" ht="20.100000000000001" hidden="1" customHeight="1">
      <c r="A235" s="168">
        <v>2013802</v>
      </c>
      <c r="B235" s="164" t="s">
        <v>1503</v>
      </c>
      <c r="C235" s="173">
        <v>0</v>
      </c>
    </row>
    <row r="236" spans="1:3" ht="20.100000000000001" customHeight="1">
      <c r="A236" s="168">
        <v>2013803</v>
      </c>
      <c r="B236" s="164" t="s">
        <v>1504</v>
      </c>
      <c r="C236" s="173">
        <v>289</v>
      </c>
    </row>
    <row r="237" spans="1:3" ht="20.100000000000001" customHeight="1">
      <c r="A237" s="168">
        <v>2013804</v>
      </c>
      <c r="B237" s="164" t="s">
        <v>1628</v>
      </c>
      <c r="C237" s="173">
        <v>975</v>
      </c>
    </row>
    <row r="238" spans="1:3" ht="20.100000000000001" customHeight="1">
      <c r="A238" s="168">
        <v>2013805</v>
      </c>
      <c r="B238" s="164" t="s">
        <v>1629</v>
      </c>
      <c r="C238" s="173">
        <v>120</v>
      </c>
    </row>
    <row r="239" spans="1:3" ht="20.100000000000001" hidden="1" customHeight="1">
      <c r="A239" s="168">
        <v>2013808</v>
      </c>
      <c r="B239" s="164" t="s">
        <v>1544</v>
      </c>
      <c r="C239" s="173">
        <v>0</v>
      </c>
    </row>
    <row r="240" spans="1:3" ht="20.100000000000001" hidden="1" customHeight="1">
      <c r="A240" s="168">
        <v>2013810</v>
      </c>
      <c r="B240" s="164" t="s">
        <v>1630</v>
      </c>
      <c r="C240" s="173">
        <v>0</v>
      </c>
    </row>
    <row r="241" spans="1:3" ht="20.100000000000001" customHeight="1">
      <c r="A241" s="168">
        <v>2013812</v>
      </c>
      <c r="B241" s="164" t="s">
        <v>1631</v>
      </c>
      <c r="C241" s="173">
        <v>31</v>
      </c>
    </row>
    <row r="242" spans="1:3" ht="20.100000000000001" hidden="1" customHeight="1">
      <c r="A242" s="168">
        <v>2013813</v>
      </c>
      <c r="B242" s="164" t="s">
        <v>1632</v>
      </c>
      <c r="C242" s="173">
        <v>0</v>
      </c>
    </row>
    <row r="243" spans="1:3" ht="20.100000000000001" hidden="1" customHeight="1">
      <c r="A243" s="168">
        <v>2013814</v>
      </c>
      <c r="B243" s="164" t="s">
        <v>1633</v>
      </c>
      <c r="C243" s="173">
        <v>0</v>
      </c>
    </row>
    <row r="244" spans="1:3" ht="20.100000000000001" hidden="1" customHeight="1">
      <c r="A244" s="168">
        <v>2013815</v>
      </c>
      <c r="B244" s="164" t="s">
        <v>1634</v>
      </c>
      <c r="C244" s="173">
        <v>0</v>
      </c>
    </row>
    <row r="245" spans="1:3" ht="20.100000000000001" customHeight="1">
      <c r="A245" s="168">
        <v>2013816</v>
      </c>
      <c r="B245" s="164" t="s">
        <v>1635</v>
      </c>
      <c r="C245" s="173">
        <v>37</v>
      </c>
    </row>
    <row r="246" spans="1:3" ht="20.100000000000001" customHeight="1">
      <c r="A246" s="168">
        <v>2013850</v>
      </c>
      <c r="B246" s="164" t="s">
        <v>1511</v>
      </c>
      <c r="C246" s="173">
        <v>128</v>
      </c>
    </row>
    <row r="247" spans="1:3" ht="20.100000000000001" customHeight="1">
      <c r="A247" s="168">
        <v>2013899</v>
      </c>
      <c r="B247" s="164" t="s">
        <v>1636</v>
      </c>
      <c r="C247" s="173">
        <v>352</v>
      </c>
    </row>
    <row r="248" spans="1:3" ht="20.100000000000001" customHeight="1">
      <c r="A248" s="168">
        <v>20199</v>
      </c>
      <c r="B248" s="164" t="s">
        <v>1637</v>
      </c>
      <c r="C248" s="173">
        <f>1450.448+500</f>
        <v>1950.4480000000001</v>
      </c>
    </row>
    <row r="249" spans="1:3" ht="20.100000000000001" hidden="1" customHeight="1">
      <c r="A249" s="168">
        <v>2019901</v>
      </c>
      <c r="B249" s="164" t="s">
        <v>1638</v>
      </c>
      <c r="C249" s="173">
        <v>0</v>
      </c>
    </row>
    <row r="250" spans="1:3" ht="20.100000000000001" customHeight="1">
      <c r="A250" s="168">
        <v>2019999</v>
      </c>
      <c r="B250" s="164" t="s">
        <v>230</v>
      </c>
      <c r="C250" s="173">
        <f>1450.448+500</f>
        <v>1950.4480000000001</v>
      </c>
    </row>
    <row r="251" spans="1:3" ht="20.100000000000001" hidden="1" customHeight="1">
      <c r="A251" s="168">
        <v>202</v>
      </c>
      <c r="B251" s="164" t="s">
        <v>1639</v>
      </c>
      <c r="C251" s="173">
        <v>0</v>
      </c>
    </row>
    <row r="252" spans="1:3" ht="20.100000000000001" hidden="1" customHeight="1">
      <c r="A252" s="168">
        <v>20201</v>
      </c>
      <c r="B252" s="164" t="s">
        <v>1640</v>
      </c>
      <c r="C252" s="173">
        <v>0</v>
      </c>
    </row>
    <row r="253" spans="1:3" ht="20.100000000000001" hidden="1" customHeight="1">
      <c r="A253" s="168">
        <v>2020101</v>
      </c>
      <c r="B253" s="164" t="s">
        <v>1502</v>
      </c>
      <c r="C253" s="173">
        <v>0</v>
      </c>
    </row>
    <row r="254" spans="1:3" ht="20.100000000000001" hidden="1" customHeight="1">
      <c r="A254" s="168">
        <v>2020102</v>
      </c>
      <c r="B254" s="164" t="s">
        <v>1503</v>
      </c>
      <c r="C254" s="173">
        <v>0</v>
      </c>
    </row>
    <row r="255" spans="1:3" ht="20.100000000000001" hidden="1" customHeight="1">
      <c r="A255" s="168">
        <v>2020103</v>
      </c>
      <c r="B255" s="164" t="s">
        <v>1504</v>
      </c>
      <c r="C255" s="173">
        <v>0</v>
      </c>
    </row>
    <row r="256" spans="1:3" ht="20.100000000000001" hidden="1" customHeight="1">
      <c r="A256" s="168">
        <v>2020104</v>
      </c>
      <c r="B256" s="164" t="s">
        <v>1609</v>
      </c>
      <c r="C256" s="173">
        <v>0</v>
      </c>
    </row>
    <row r="257" spans="1:3" ht="20.100000000000001" hidden="1" customHeight="1">
      <c r="A257" s="168">
        <v>2020150</v>
      </c>
      <c r="B257" s="164" t="s">
        <v>1511</v>
      </c>
      <c r="C257" s="173">
        <v>0</v>
      </c>
    </row>
    <row r="258" spans="1:3" ht="20.100000000000001" hidden="1" customHeight="1">
      <c r="A258" s="168">
        <v>2020199</v>
      </c>
      <c r="B258" s="164" t="s">
        <v>1641</v>
      </c>
      <c r="C258" s="173">
        <v>0</v>
      </c>
    </row>
    <row r="259" spans="1:3" ht="20.100000000000001" hidden="1" customHeight="1">
      <c r="A259" s="168">
        <v>20202</v>
      </c>
      <c r="B259" s="164" t="s">
        <v>1642</v>
      </c>
      <c r="C259" s="173">
        <v>0</v>
      </c>
    </row>
    <row r="260" spans="1:3" ht="20.100000000000001" hidden="1" customHeight="1">
      <c r="A260" s="168">
        <v>2020201</v>
      </c>
      <c r="B260" s="164" t="s">
        <v>1643</v>
      </c>
      <c r="C260" s="173">
        <v>0</v>
      </c>
    </row>
    <row r="261" spans="1:3" ht="20.100000000000001" hidden="1" customHeight="1">
      <c r="A261" s="168">
        <v>2020202</v>
      </c>
      <c r="B261" s="164" t="s">
        <v>1644</v>
      </c>
      <c r="C261" s="173">
        <v>0</v>
      </c>
    </row>
    <row r="262" spans="1:3" ht="20.100000000000001" hidden="1" customHeight="1">
      <c r="A262" s="168">
        <v>20203</v>
      </c>
      <c r="B262" s="164" t="s">
        <v>1645</v>
      </c>
      <c r="C262" s="173">
        <v>0</v>
      </c>
    </row>
    <row r="263" spans="1:3" ht="20.100000000000001" hidden="1" customHeight="1">
      <c r="A263" s="168">
        <v>2020304</v>
      </c>
      <c r="B263" s="164" t="s">
        <v>1646</v>
      </c>
      <c r="C263" s="173">
        <v>0</v>
      </c>
    </row>
    <row r="264" spans="1:3" ht="20.100000000000001" hidden="1" customHeight="1">
      <c r="A264" s="168">
        <v>2020306</v>
      </c>
      <c r="B264" s="164" t="s">
        <v>238</v>
      </c>
      <c r="C264" s="173">
        <v>0</v>
      </c>
    </row>
    <row r="265" spans="1:3" ht="20.100000000000001" hidden="1" customHeight="1">
      <c r="A265" s="168">
        <v>20204</v>
      </c>
      <c r="B265" s="164" t="s">
        <v>1647</v>
      </c>
      <c r="C265" s="173">
        <v>0</v>
      </c>
    </row>
    <row r="266" spans="1:3" ht="20.100000000000001" hidden="1" customHeight="1">
      <c r="A266" s="168">
        <v>2020401</v>
      </c>
      <c r="B266" s="164" t="s">
        <v>1648</v>
      </c>
      <c r="C266" s="173">
        <v>0</v>
      </c>
    </row>
    <row r="267" spans="1:3" ht="20.100000000000001" hidden="1" customHeight="1">
      <c r="A267" s="168">
        <v>2020402</v>
      </c>
      <c r="B267" s="164" t="s">
        <v>1649</v>
      </c>
      <c r="C267" s="173">
        <v>0</v>
      </c>
    </row>
    <row r="268" spans="1:3" ht="20.100000000000001" hidden="1" customHeight="1">
      <c r="A268" s="168">
        <v>2020403</v>
      </c>
      <c r="B268" s="164" t="s">
        <v>1650</v>
      </c>
      <c r="C268" s="173">
        <v>0</v>
      </c>
    </row>
    <row r="269" spans="1:3" ht="20.100000000000001" hidden="1" customHeight="1">
      <c r="A269" s="168">
        <v>2020404</v>
      </c>
      <c r="B269" s="164" t="s">
        <v>1651</v>
      </c>
      <c r="C269" s="173">
        <v>0</v>
      </c>
    </row>
    <row r="270" spans="1:3" ht="20.100000000000001" hidden="1" customHeight="1">
      <c r="A270" s="168">
        <v>2020499</v>
      </c>
      <c r="B270" s="164" t="s">
        <v>1652</v>
      </c>
      <c r="C270" s="173">
        <v>0</v>
      </c>
    </row>
    <row r="271" spans="1:3" ht="20.100000000000001" hidden="1" customHeight="1">
      <c r="A271" s="168">
        <v>20205</v>
      </c>
      <c r="B271" s="164" t="s">
        <v>1653</v>
      </c>
      <c r="C271" s="173">
        <v>0</v>
      </c>
    </row>
    <row r="272" spans="1:3" ht="20.100000000000001" hidden="1" customHeight="1">
      <c r="A272" s="168">
        <v>2020503</v>
      </c>
      <c r="B272" s="164" t="s">
        <v>1654</v>
      </c>
      <c r="C272" s="173">
        <v>0</v>
      </c>
    </row>
    <row r="273" spans="1:3" ht="20.100000000000001" hidden="1" customHeight="1">
      <c r="A273" s="168">
        <v>2020504</v>
      </c>
      <c r="B273" s="164" t="s">
        <v>1655</v>
      </c>
      <c r="C273" s="173">
        <v>0</v>
      </c>
    </row>
    <row r="274" spans="1:3" ht="20.100000000000001" hidden="1" customHeight="1">
      <c r="A274" s="168">
        <v>2020505</v>
      </c>
      <c r="B274" s="164" t="s">
        <v>1656</v>
      </c>
      <c r="C274" s="173">
        <v>0</v>
      </c>
    </row>
    <row r="275" spans="1:3" ht="20.100000000000001" hidden="1" customHeight="1">
      <c r="A275" s="168">
        <v>2020599</v>
      </c>
      <c r="B275" s="164" t="s">
        <v>1657</v>
      </c>
      <c r="C275" s="173">
        <v>0</v>
      </c>
    </row>
    <row r="276" spans="1:3" ht="20.100000000000001" hidden="1" customHeight="1">
      <c r="A276" s="168">
        <v>20206</v>
      </c>
      <c r="B276" s="164" t="s">
        <v>1658</v>
      </c>
      <c r="C276" s="173">
        <v>0</v>
      </c>
    </row>
    <row r="277" spans="1:3" ht="20.100000000000001" hidden="1" customHeight="1">
      <c r="A277" s="168">
        <v>2020601</v>
      </c>
      <c r="B277" s="164" t="s">
        <v>251</v>
      </c>
      <c r="C277" s="173">
        <v>0</v>
      </c>
    </row>
    <row r="278" spans="1:3" ht="20.100000000000001" hidden="1" customHeight="1">
      <c r="A278" s="168">
        <v>20207</v>
      </c>
      <c r="B278" s="164" t="s">
        <v>1659</v>
      </c>
      <c r="C278" s="173">
        <v>0</v>
      </c>
    </row>
    <row r="279" spans="1:3" ht="20.100000000000001" hidden="1" customHeight="1">
      <c r="A279" s="168">
        <v>2020701</v>
      </c>
      <c r="B279" s="164" t="s">
        <v>1660</v>
      </c>
      <c r="C279" s="173">
        <v>0</v>
      </c>
    </row>
    <row r="280" spans="1:3" ht="20.100000000000001" hidden="1" customHeight="1">
      <c r="A280" s="168">
        <v>2020702</v>
      </c>
      <c r="B280" s="164" t="s">
        <v>1661</v>
      </c>
      <c r="C280" s="173">
        <v>0</v>
      </c>
    </row>
    <row r="281" spans="1:3" ht="20.100000000000001" hidden="1" customHeight="1">
      <c r="A281" s="168">
        <v>2020703</v>
      </c>
      <c r="B281" s="164" t="s">
        <v>1662</v>
      </c>
      <c r="C281" s="173">
        <v>0</v>
      </c>
    </row>
    <row r="282" spans="1:3" ht="20.100000000000001" hidden="1" customHeight="1">
      <c r="A282" s="168">
        <v>2020799</v>
      </c>
      <c r="B282" s="164" t="s">
        <v>964</v>
      </c>
      <c r="C282" s="173">
        <v>0</v>
      </c>
    </row>
    <row r="283" spans="1:3" ht="20.100000000000001" hidden="1" customHeight="1">
      <c r="A283" s="168">
        <v>20208</v>
      </c>
      <c r="B283" s="164" t="s">
        <v>1663</v>
      </c>
      <c r="C283" s="173">
        <v>0</v>
      </c>
    </row>
    <row r="284" spans="1:3" ht="20.100000000000001" hidden="1" customHeight="1">
      <c r="A284" s="168">
        <v>2020801</v>
      </c>
      <c r="B284" s="164" t="s">
        <v>1502</v>
      </c>
      <c r="C284" s="173">
        <v>0</v>
      </c>
    </row>
    <row r="285" spans="1:3" ht="20.100000000000001" hidden="1" customHeight="1">
      <c r="A285" s="168">
        <v>2020802</v>
      </c>
      <c r="B285" s="164" t="s">
        <v>1503</v>
      </c>
      <c r="C285" s="173">
        <v>0</v>
      </c>
    </row>
    <row r="286" spans="1:3" ht="20.100000000000001" hidden="1" customHeight="1">
      <c r="A286" s="168">
        <v>2020803</v>
      </c>
      <c r="B286" s="164" t="s">
        <v>1504</v>
      </c>
      <c r="C286" s="173">
        <v>0</v>
      </c>
    </row>
    <row r="287" spans="1:3" ht="20.100000000000001" hidden="1" customHeight="1">
      <c r="A287" s="168">
        <v>2020850</v>
      </c>
      <c r="B287" s="164" t="s">
        <v>1511</v>
      </c>
      <c r="C287" s="173">
        <v>0</v>
      </c>
    </row>
    <row r="288" spans="1:3" ht="20.100000000000001" hidden="1" customHeight="1">
      <c r="A288" s="168">
        <v>2020899</v>
      </c>
      <c r="B288" s="164" t="s">
        <v>1664</v>
      </c>
      <c r="C288" s="173">
        <v>0</v>
      </c>
    </row>
    <row r="289" spans="1:3" ht="20.100000000000001" hidden="1" customHeight="1">
      <c r="A289" s="168">
        <v>20299</v>
      </c>
      <c r="B289" s="164" t="s">
        <v>1665</v>
      </c>
      <c r="C289" s="173">
        <v>0</v>
      </c>
    </row>
    <row r="290" spans="1:3" ht="20.100000000000001" hidden="1" customHeight="1">
      <c r="A290" s="168">
        <v>2029901</v>
      </c>
      <c r="B290" s="164" t="s">
        <v>260</v>
      </c>
      <c r="C290" s="173">
        <v>0</v>
      </c>
    </row>
    <row r="291" spans="1:3" ht="20.100000000000001" customHeight="1">
      <c r="A291" s="168">
        <v>203</v>
      </c>
      <c r="B291" s="164" t="s">
        <v>1666</v>
      </c>
      <c r="C291" s="173">
        <v>100</v>
      </c>
    </row>
    <row r="292" spans="1:3" ht="20.100000000000001" hidden="1" customHeight="1">
      <c r="A292" s="168">
        <v>20301</v>
      </c>
      <c r="B292" s="164" t="s">
        <v>1667</v>
      </c>
      <c r="C292" s="173">
        <v>0</v>
      </c>
    </row>
    <row r="293" spans="1:3" ht="20.100000000000001" hidden="1" customHeight="1">
      <c r="A293" s="168">
        <v>2030101</v>
      </c>
      <c r="B293" s="164" t="s">
        <v>262</v>
      </c>
      <c r="C293" s="173">
        <v>0</v>
      </c>
    </row>
    <row r="294" spans="1:3" ht="20.100000000000001" hidden="1" customHeight="1">
      <c r="A294" s="168">
        <v>20304</v>
      </c>
      <c r="B294" s="164" t="s">
        <v>1668</v>
      </c>
      <c r="C294" s="173">
        <v>0</v>
      </c>
    </row>
    <row r="295" spans="1:3" ht="20.100000000000001" hidden="1" customHeight="1">
      <c r="A295" s="168">
        <v>2030401</v>
      </c>
      <c r="B295" s="164" t="s">
        <v>264</v>
      </c>
      <c r="C295" s="173">
        <v>0</v>
      </c>
    </row>
    <row r="296" spans="1:3" ht="20.100000000000001" hidden="1" customHeight="1">
      <c r="A296" s="168">
        <v>20305</v>
      </c>
      <c r="B296" s="164" t="s">
        <v>1669</v>
      </c>
      <c r="C296" s="173">
        <v>0</v>
      </c>
    </row>
    <row r="297" spans="1:3" ht="20.100000000000001" hidden="1" customHeight="1">
      <c r="A297" s="168">
        <v>2030501</v>
      </c>
      <c r="B297" s="164" t="s">
        <v>266</v>
      </c>
      <c r="C297" s="173">
        <v>0</v>
      </c>
    </row>
    <row r="298" spans="1:3" ht="20.100000000000001" customHeight="1">
      <c r="A298" s="168">
        <v>20306</v>
      </c>
      <c r="B298" s="164" t="s">
        <v>1670</v>
      </c>
      <c r="C298" s="173">
        <v>99.975999999999999</v>
      </c>
    </row>
    <row r="299" spans="1:3" ht="20.100000000000001" hidden="1" customHeight="1">
      <c r="A299" s="168">
        <v>2030601</v>
      </c>
      <c r="B299" s="164" t="s">
        <v>1671</v>
      </c>
      <c r="C299" s="173">
        <v>0</v>
      </c>
    </row>
    <row r="300" spans="1:3" ht="20.100000000000001" hidden="1" customHeight="1">
      <c r="A300" s="168">
        <v>2030602</v>
      </c>
      <c r="B300" s="164" t="s">
        <v>1672</v>
      </c>
      <c r="C300" s="173">
        <v>0</v>
      </c>
    </row>
    <row r="301" spans="1:3" ht="20.100000000000001" customHeight="1">
      <c r="A301" s="168">
        <v>2030603</v>
      </c>
      <c r="B301" s="164" t="s">
        <v>1673</v>
      </c>
      <c r="C301" s="173">
        <v>100</v>
      </c>
    </row>
    <row r="302" spans="1:3" ht="20.100000000000001" hidden="1" customHeight="1">
      <c r="A302" s="168">
        <v>2030604</v>
      </c>
      <c r="B302" s="164" t="s">
        <v>1674</v>
      </c>
      <c r="C302" s="173">
        <v>0</v>
      </c>
    </row>
    <row r="303" spans="1:3" ht="20.100000000000001" hidden="1" customHeight="1">
      <c r="A303" s="168">
        <v>2030605</v>
      </c>
      <c r="B303" s="164" t="s">
        <v>1675</v>
      </c>
      <c r="C303" s="173">
        <v>0</v>
      </c>
    </row>
    <row r="304" spans="1:3" ht="20.100000000000001" hidden="1" customHeight="1">
      <c r="A304" s="168">
        <v>2030606</v>
      </c>
      <c r="B304" s="164" t="s">
        <v>1676</v>
      </c>
      <c r="C304" s="173">
        <v>0</v>
      </c>
    </row>
    <row r="305" spans="1:3" ht="20.100000000000001" hidden="1" customHeight="1">
      <c r="A305" s="168">
        <v>2030607</v>
      </c>
      <c r="B305" s="164" t="s">
        <v>1677</v>
      </c>
      <c r="C305" s="173">
        <v>0</v>
      </c>
    </row>
    <row r="306" spans="1:3" ht="20.100000000000001" hidden="1" customHeight="1">
      <c r="A306" s="168">
        <v>2030608</v>
      </c>
      <c r="B306" s="164" t="s">
        <v>1678</v>
      </c>
      <c r="C306" s="173">
        <v>0</v>
      </c>
    </row>
    <row r="307" spans="1:3" ht="20.100000000000001" customHeight="1">
      <c r="A307" s="168">
        <v>2030699</v>
      </c>
      <c r="B307" s="164" t="s">
        <v>1679</v>
      </c>
      <c r="C307" s="173">
        <v>-2.4000000000000899E-2</v>
      </c>
    </row>
    <row r="308" spans="1:3" ht="20.100000000000001" hidden="1" customHeight="1">
      <c r="A308" s="168">
        <v>20399</v>
      </c>
      <c r="B308" s="164" t="s">
        <v>1680</v>
      </c>
      <c r="C308" s="173">
        <v>0</v>
      </c>
    </row>
    <row r="309" spans="1:3" ht="20.100000000000001" hidden="1" customHeight="1">
      <c r="A309" s="168">
        <v>2039901</v>
      </c>
      <c r="B309" s="164" t="s">
        <v>278</v>
      </c>
      <c r="C309" s="173">
        <v>0</v>
      </c>
    </row>
    <row r="310" spans="1:3" ht="20.100000000000001" customHeight="1">
      <c r="A310" s="168">
        <v>204</v>
      </c>
      <c r="B310" s="164" t="s">
        <v>1681</v>
      </c>
      <c r="C310" s="173">
        <v>32525.72</v>
      </c>
    </row>
    <row r="311" spans="1:3" ht="20.100000000000001" hidden="1" customHeight="1">
      <c r="A311" s="168">
        <v>20401</v>
      </c>
      <c r="B311" s="164" t="s">
        <v>1682</v>
      </c>
      <c r="C311" s="173">
        <v>0</v>
      </c>
    </row>
    <row r="312" spans="1:3" ht="20.100000000000001" hidden="1" customHeight="1">
      <c r="A312" s="168">
        <v>2040101</v>
      </c>
      <c r="B312" s="164" t="s">
        <v>280</v>
      </c>
      <c r="C312" s="173">
        <v>0</v>
      </c>
    </row>
    <row r="313" spans="1:3" ht="20.100000000000001" hidden="1" customHeight="1">
      <c r="A313" s="168">
        <v>2040199</v>
      </c>
      <c r="B313" s="164" t="s">
        <v>1683</v>
      </c>
      <c r="C313" s="173">
        <v>0</v>
      </c>
    </row>
    <row r="314" spans="1:3" ht="20.100000000000001" customHeight="1">
      <c r="A314" s="168">
        <v>20402</v>
      </c>
      <c r="B314" s="164" t="s">
        <v>1684</v>
      </c>
      <c r="C314" s="173">
        <v>29617.18</v>
      </c>
    </row>
    <row r="315" spans="1:3" ht="20.100000000000001" customHeight="1">
      <c r="A315" s="168">
        <v>2040201</v>
      </c>
      <c r="B315" s="164" t="s">
        <v>1502</v>
      </c>
      <c r="C315" s="173">
        <v>17085.669999999998</v>
      </c>
    </row>
    <row r="316" spans="1:3" ht="20.100000000000001" customHeight="1">
      <c r="A316" s="168">
        <v>2040202</v>
      </c>
      <c r="B316" s="164" t="s">
        <v>1503</v>
      </c>
      <c r="C316" s="173">
        <v>4559</v>
      </c>
    </row>
    <row r="317" spans="1:3" ht="20.100000000000001" hidden="1" customHeight="1">
      <c r="A317" s="168">
        <v>2040203</v>
      </c>
      <c r="B317" s="164" t="s">
        <v>1504</v>
      </c>
      <c r="C317" s="173">
        <v>0</v>
      </c>
    </row>
    <row r="318" spans="1:3" ht="20.100000000000001" customHeight="1">
      <c r="A318" s="168">
        <v>2040219</v>
      </c>
      <c r="B318" s="164" t="s">
        <v>1544</v>
      </c>
      <c r="C318" s="173">
        <v>1798</v>
      </c>
    </row>
    <row r="319" spans="1:3" ht="20.100000000000001" customHeight="1">
      <c r="A319" s="168">
        <v>2040220</v>
      </c>
      <c r="B319" s="164" t="s">
        <v>1685</v>
      </c>
      <c r="C319" s="173">
        <v>2299</v>
      </c>
    </row>
    <row r="320" spans="1:3" ht="20.100000000000001" hidden="1" customHeight="1">
      <c r="A320" s="168">
        <v>2040221</v>
      </c>
      <c r="B320" s="164" t="s">
        <v>1686</v>
      </c>
      <c r="C320" s="173">
        <v>0</v>
      </c>
    </row>
    <row r="321" spans="1:3" ht="20.100000000000001" hidden="1" customHeight="1">
      <c r="A321" s="168">
        <v>2040222</v>
      </c>
      <c r="B321" s="164" t="s">
        <v>1687</v>
      </c>
      <c r="C321" s="173">
        <v>0</v>
      </c>
    </row>
    <row r="322" spans="1:3" ht="20.100000000000001" hidden="1" customHeight="1">
      <c r="A322" s="168">
        <v>2040223</v>
      </c>
      <c r="B322" s="164" t="s">
        <v>1688</v>
      </c>
      <c r="C322" s="173">
        <v>0</v>
      </c>
    </row>
    <row r="323" spans="1:3" ht="20.100000000000001" customHeight="1">
      <c r="A323" s="168">
        <v>2040250</v>
      </c>
      <c r="B323" s="164" t="s">
        <v>1511</v>
      </c>
      <c r="C323" s="173">
        <v>3826.51</v>
      </c>
    </row>
    <row r="324" spans="1:3" ht="20.100000000000001" customHeight="1">
      <c r="A324" s="168">
        <v>2040299</v>
      </c>
      <c r="B324" s="164" t="s">
        <v>1689</v>
      </c>
      <c r="C324" s="173">
        <v>49</v>
      </c>
    </row>
    <row r="325" spans="1:3" ht="20.100000000000001" hidden="1" customHeight="1">
      <c r="A325" s="168">
        <v>20403</v>
      </c>
      <c r="B325" s="164" t="s">
        <v>1690</v>
      </c>
      <c r="C325" s="173">
        <v>0</v>
      </c>
    </row>
    <row r="326" spans="1:3" ht="20.100000000000001" hidden="1" customHeight="1">
      <c r="A326" s="168">
        <v>2040301</v>
      </c>
      <c r="B326" s="164" t="s">
        <v>1502</v>
      </c>
      <c r="C326" s="173">
        <v>0</v>
      </c>
    </row>
    <row r="327" spans="1:3" ht="20.100000000000001" hidden="1" customHeight="1">
      <c r="A327" s="168">
        <v>2040302</v>
      </c>
      <c r="B327" s="164" t="s">
        <v>1503</v>
      </c>
      <c r="C327" s="173">
        <v>0</v>
      </c>
    </row>
    <row r="328" spans="1:3" ht="20.100000000000001" hidden="1" customHeight="1">
      <c r="A328" s="168">
        <v>2040303</v>
      </c>
      <c r="B328" s="164" t="s">
        <v>1504</v>
      </c>
      <c r="C328" s="173">
        <v>0</v>
      </c>
    </row>
    <row r="329" spans="1:3" ht="20.100000000000001" hidden="1" customHeight="1">
      <c r="A329" s="168">
        <v>2040304</v>
      </c>
      <c r="B329" s="164" t="s">
        <v>1691</v>
      </c>
      <c r="C329" s="173">
        <v>0</v>
      </c>
    </row>
    <row r="330" spans="1:3" ht="20.100000000000001" hidden="1" customHeight="1">
      <c r="A330" s="168">
        <v>2040350</v>
      </c>
      <c r="B330" s="164" t="s">
        <v>1511</v>
      </c>
      <c r="C330" s="173">
        <v>0</v>
      </c>
    </row>
    <row r="331" spans="1:3" ht="20.100000000000001" hidden="1" customHeight="1">
      <c r="A331" s="168">
        <v>2040399</v>
      </c>
      <c r="B331" s="164" t="s">
        <v>1692</v>
      </c>
      <c r="C331" s="173">
        <v>0</v>
      </c>
    </row>
    <row r="332" spans="1:3" ht="20.100000000000001" hidden="1" customHeight="1">
      <c r="A332" s="168">
        <v>20404</v>
      </c>
      <c r="B332" s="164" t="s">
        <v>1693</v>
      </c>
      <c r="C332" s="173">
        <v>0</v>
      </c>
    </row>
    <row r="333" spans="1:3" ht="20.100000000000001" hidden="1" customHeight="1">
      <c r="A333" s="168">
        <v>2040401</v>
      </c>
      <c r="B333" s="164" t="s">
        <v>1502</v>
      </c>
      <c r="C333" s="173">
        <v>0</v>
      </c>
    </row>
    <row r="334" spans="1:3" ht="20.100000000000001" hidden="1" customHeight="1">
      <c r="A334" s="168">
        <v>2040402</v>
      </c>
      <c r="B334" s="164" t="s">
        <v>1503</v>
      </c>
      <c r="C334" s="173">
        <v>0</v>
      </c>
    </row>
    <row r="335" spans="1:3" ht="20.100000000000001" hidden="1" customHeight="1">
      <c r="A335" s="168">
        <v>2040403</v>
      </c>
      <c r="B335" s="164" t="s">
        <v>1504</v>
      </c>
      <c r="C335" s="173">
        <v>0</v>
      </c>
    </row>
    <row r="336" spans="1:3" ht="20.100000000000001" hidden="1" customHeight="1">
      <c r="A336" s="168">
        <v>2040409</v>
      </c>
      <c r="B336" s="164" t="s">
        <v>1694</v>
      </c>
      <c r="C336" s="173">
        <v>0</v>
      </c>
    </row>
    <row r="337" spans="1:3" ht="20.100000000000001" hidden="1" customHeight="1">
      <c r="A337" s="168">
        <v>2040410</v>
      </c>
      <c r="B337" s="164" t="s">
        <v>1695</v>
      </c>
      <c r="C337" s="173">
        <v>0</v>
      </c>
    </row>
    <row r="338" spans="1:3" ht="20.100000000000001" hidden="1" customHeight="1">
      <c r="A338" s="168">
        <v>2040450</v>
      </c>
      <c r="B338" s="164" t="s">
        <v>1511</v>
      </c>
      <c r="C338" s="173">
        <v>0</v>
      </c>
    </row>
    <row r="339" spans="1:3" ht="20.100000000000001" hidden="1" customHeight="1">
      <c r="A339" s="168">
        <v>2040499</v>
      </c>
      <c r="B339" s="164" t="s">
        <v>1696</v>
      </c>
      <c r="C339" s="173">
        <v>0</v>
      </c>
    </row>
    <row r="340" spans="1:3" ht="20.100000000000001" hidden="1" customHeight="1">
      <c r="A340" s="168">
        <v>20405</v>
      </c>
      <c r="B340" s="164" t="s">
        <v>1697</v>
      </c>
      <c r="C340" s="173">
        <v>0</v>
      </c>
    </row>
    <row r="341" spans="1:3" ht="20.100000000000001" hidden="1" customHeight="1">
      <c r="A341" s="168">
        <v>2040501</v>
      </c>
      <c r="B341" s="164" t="s">
        <v>1502</v>
      </c>
      <c r="C341" s="173">
        <v>0</v>
      </c>
    </row>
    <row r="342" spans="1:3" ht="20.100000000000001" hidden="1" customHeight="1">
      <c r="A342" s="168">
        <v>2040502</v>
      </c>
      <c r="B342" s="164" t="s">
        <v>1503</v>
      </c>
      <c r="C342" s="173">
        <v>0</v>
      </c>
    </row>
    <row r="343" spans="1:3" ht="20.100000000000001" hidden="1" customHeight="1">
      <c r="A343" s="168">
        <v>2040503</v>
      </c>
      <c r="B343" s="164" t="s">
        <v>1504</v>
      </c>
      <c r="C343" s="173">
        <v>0</v>
      </c>
    </row>
    <row r="344" spans="1:3" ht="20.100000000000001" hidden="1" customHeight="1">
      <c r="A344" s="168">
        <v>2040504</v>
      </c>
      <c r="B344" s="164" t="s">
        <v>1698</v>
      </c>
      <c r="C344" s="173">
        <v>0</v>
      </c>
    </row>
    <row r="345" spans="1:3" ht="20.100000000000001" hidden="1" customHeight="1">
      <c r="A345" s="168">
        <v>2040505</v>
      </c>
      <c r="B345" s="164" t="s">
        <v>1699</v>
      </c>
      <c r="C345" s="173">
        <v>0</v>
      </c>
    </row>
    <row r="346" spans="1:3" ht="20.100000000000001" hidden="1" customHeight="1">
      <c r="A346" s="168">
        <v>2040506</v>
      </c>
      <c r="B346" s="164" t="s">
        <v>1700</v>
      </c>
      <c r="C346" s="173">
        <v>0</v>
      </c>
    </row>
    <row r="347" spans="1:3" ht="20.100000000000001" hidden="1" customHeight="1">
      <c r="A347" s="168">
        <v>2040550</v>
      </c>
      <c r="B347" s="164" t="s">
        <v>1511</v>
      </c>
      <c r="C347" s="173">
        <v>0</v>
      </c>
    </row>
    <row r="348" spans="1:3" ht="20.100000000000001" hidden="1" customHeight="1">
      <c r="A348" s="168">
        <v>2040599</v>
      </c>
      <c r="B348" s="164" t="s">
        <v>1701</v>
      </c>
      <c r="C348" s="173">
        <v>0</v>
      </c>
    </row>
    <row r="349" spans="1:3" ht="20.100000000000001" customHeight="1">
      <c r="A349" s="168">
        <v>20406</v>
      </c>
      <c r="B349" s="164" t="s">
        <v>1702</v>
      </c>
      <c r="C349" s="173">
        <v>2431.04</v>
      </c>
    </row>
    <row r="350" spans="1:3" ht="20.100000000000001" customHeight="1">
      <c r="A350" s="168">
        <v>2040601</v>
      </c>
      <c r="B350" s="164" t="s">
        <v>1502</v>
      </c>
      <c r="C350" s="173">
        <v>1309.95</v>
      </c>
    </row>
    <row r="351" spans="1:3" ht="20.100000000000001" customHeight="1">
      <c r="A351" s="168">
        <v>2040602</v>
      </c>
      <c r="B351" s="164" t="s">
        <v>1503</v>
      </c>
      <c r="C351" s="173">
        <v>649.9</v>
      </c>
    </row>
    <row r="352" spans="1:3" ht="20.100000000000001" hidden="1" customHeight="1">
      <c r="A352" s="168">
        <v>2040603</v>
      </c>
      <c r="B352" s="164" t="s">
        <v>1504</v>
      </c>
      <c r="C352" s="173">
        <v>0</v>
      </c>
    </row>
    <row r="353" spans="1:3" ht="20.100000000000001" hidden="1" customHeight="1">
      <c r="A353" s="168">
        <v>2040604</v>
      </c>
      <c r="B353" s="164" t="s">
        <v>1703</v>
      </c>
      <c r="C353" s="173">
        <v>0</v>
      </c>
    </row>
    <row r="354" spans="1:3" ht="20.100000000000001" customHeight="1">
      <c r="A354" s="168">
        <v>2040605</v>
      </c>
      <c r="B354" s="164" t="s">
        <v>1704</v>
      </c>
      <c r="C354" s="173">
        <v>13</v>
      </c>
    </row>
    <row r="355" spans="1:3" ht="20.100000000000001" hidden="1" customHeight="1">
      <c r="A355" s="168">
        <v>2040606</v>
      </c>
      <c r="B355" s="164" t="s">
        <v>1705</v>
      </c>
      <c r="C355" s="173">
        <v>0</v>
      </c>
    </row>
    <row r="356" spans="1:3" ht="20.100000000000001" customHeight="1">
      <c r="A356" s="168">
        <v>2040607</v>
      </c>
      <c r="B356" s="164" t="s">
        <v>1706</v>
      </c>
      <c r="C356" s="173">
        <v>3</v>
      </c>
    </row>
    <row r="357" spans="1:3" ht="20.100000000000001" hidden="1" customHeight="1">
      <c r="A357" s="168">
        <v>2040608</v>
      </c>
      <c r="B357" s="164" t="s">
        <v>1707</v>
      </c>
      <c r="C357" s="173">
        <v>0</v>
      </c>
    </row>
    <row r="358" spans="1:3" ht="20.100000000000001" hidden="1" customHeight="1">
      <c r="A358" s="168">
        <v>2040609</v>
      </c>
      <c r="B358" s="164" t="s">
        <v>1708</v>
      </c>
      <c r="C358" s="173">
        <v>0</v>
      </c>
    </row>
    <row r="359" spans="1:3" ht="20.100000000000001" customHeight="1">
      <c r="A359" s="168">
        <v>2040610</v>
      </c>
      <c r="B359" s="164" t="s">
        <v>1709</v>
      </c>
      <c r="C359" s="173">
        <v>186</v>
      </c>
    </row>
    <row r="360" spans="1:3" ht="20.100000000000001" hidden="1" customHeight="1">
      <c r="A360" s="168">
        <v>2040611</v>
      </c>
      <c r="B360" s="164" t="s">
        <v>1710</v>
      </c>
      <c r="C360" s="173">
        <v>0</v>
      </c>
    </row>
    <row r="361" spans="1:3" ht="20.100000000000001" customHeight="1">
      <c r="A361" s="168">
        <v>2040612</v>
      </c>
      <c r="B361" s="164" t="s">
        <v>1711</v>
      </c>
      <c r="C361" s="173">
        <v>24</v>
      </c>
    </row>
    <row r="362" spans="1:3" ht="20.100000000000001" hidden="1" customHeight="1">
      <c r="A362" s="168">
        <v>2040613</v>
      </c>
      <c r="B362" s="164" t="s">
        <v>1544</v>
      </c>
      <c r="C362" s="173">
        <v>0</v>
      </c>
    </row>
    <row r="363" spans="1:3" ht="20.100000000000001" customHeight="1">
      <c r="A363" s="168">
        <v>2040650</v>
      </c>
      <c r="B363" s="164" t="s">
        <v>1511</v>
      </c>
      <c r="C363" s="173">
        <v>245.19</v>
      </c>
    </row>
    <row r="364" spans="1:3" ht="20.100000000000001" hidden="1" customHeight="1">
      <c r="A364" s="168">
        <v>2040699</v>
      </c>
      <c r="B364" s="164" t="s">
        <v>1712</v>
      </c>
      <c r="C364" s="173">
        <v>0</v>
      </c>
    </row>
    <row r="365" spans="1:3" ht="20.100000000000001" hidden="1" customHeight="1">
      <c r="A365" s="168">
        <v>20407</v>
      </c>
      <c r="B365" s="164" t="s">
        <v>1713</v>
      </c>
      <c r="C365" s="173">
        <v>0</v>
      </c>
    </row>
    <row r="366" spans="1:3" ht="20.100000000000001" hidden="1" customHeight="1">
      <c r="A366" s="168">
        <v>2040701</v>
      </c>
      <c r="B366" s="164" t="s">
        <v>1502</v>
      </c>
      <c r="C366" s="173">
        <v>0</v>
      </c>
    </row>
    <row r="367" spans="1:3" ht="20.100000000000001" hidden="1" customHeight="1">
      <c r="A367" s="168">
        <v>2040702</v>
      </c>
      <c r="B367" s="164" t="s">
        <v>1503</v>
      </c>
      <c r="C367" s="173">
        <v>0</v>
      </c>
    </row>
    <row r="368" spans="1:3" ht="20.100000000000001" hidden="1" customHeight="1">
      <c r="A368" s="168">
        <v>2040703</v>
      </c>
      <c r="B368" s="164" t="s">
        <v>1504</v>
      </c>
      <c r="C368" s="173">
        <v>0</v>
      </c>
    </row>
    <row r="369" spans="1:3" ht="20.100000000000001" hidden="1" customHeight="1">
      <c r="A369" s="168">
        <v>2040704</v>
      </c>
      <c r="B369" s="164" t="s">
        <v>1714</v>
      </c>
      <c r="C369" s="173">
        <v>0</v>
      </c>
    </row>
    <row r="370" spans="1:3" ht="20.100000000000001" hidden="1" customHeight="1">
      <c r="A370" s="168">
        <v>2040705</v>
      </c>
      <c r="B370" s="164" t="s">
        <v>1715</v>
      </c>
      <c r="C370" s="173">
        <v>0</v>
      </c>
    </row>
    <row r="371" spans="1:3" ht="20.100000000000001" hidden="1" customHeight="1">
      <c r="A371" s="168">
        <v>2040706</v>
      </c>
      <c r="B371" s="164" t="s">
        <v>1716</v>
      </c>
      <c r="C371" s="173">
        <v>0</v>
      </c>
    </row>
    <row r="372" spans="1:3" ht="20.100000000000001" hidden="1" customHeight="1">
      <c r="A372" s="168">
        <v>2040707</v>
      </c>
      <c r="B372" s="164" t="s">
        <v>1544</v>
      </c>
      <c r="C372" s="173">
        <v>0</v>
      </c>
    </row>
    <row r="373" spans="1:3" ht="20.100000000000001" hidden="1" customHeight="1">
      <c r="A373" s="168">
        <v>2040750</v>
      </c>
      <c r="B373" s="164" t="s">
        <v>1511</v>
      </c>
      <c r="C373" s="173">
        <v>0</v>
      </c>
    </row>
    <row r="374" spans="1:3" ht="20.100000000000001" hidden="1" customHeight="1">
      <c r="A374" s="168">
        <v>2040799</v>
      </c>
      <c r="B374" s="164" t="s">
        <v>1717</v>
      </c>
      <c r="C374" s="173">
        <v>0</v>
      </c>
    </row>
    <row r="375" spans="1:3" ht="20.100000000000001" hidden="1" customHeight="1">
      <c r="A375" s="168">
        <v>20408</v>
      </c>
      <c r="B375" s="164" t="s">
        <v>1718</v>
      </c>
      <c r="C375" s="173">
        <v>0</v>
      </c>
    </row>
    <row r="376" spans="1:3" ht="20.100000000000001" hidden="1" customHeight="1">
      <c r="A376" s="168">
        <v>2040801</v>
      </c>
      <c r="B376" s="164" t="s">
        <v>1502</v>
      </c>
      <c r="C376" s="173">
        <v>0</v>
      </c>
    </row>
    <row r="377" spans="1:3" ht="20.100000000000001" hidden="1" customHeight="1">
      <c r="A377" s="168">
        <v>2040802</v>
      </c>
      <c r="B377" s="164" t="s">
        <v>1503</v>
      </c>
      <c r="C377" s="173">
        <v>0</v>
      </c>
    </row>
    <row r="378" spans="1:3" ht="20.100000000000001" hidden="1" customHeight="1">
      <c r="A378" s="168">
        <v>2040803</v>
      </c>
      <c r="B378" s="164" t="s">
        <v>1504</v>
      </c>
      <c r="C378" s="173">
        <v>0</v>
      </c>
    </row>
    <row r="379" spans="1:3" ht="20.100000000000001" hidden="1" customHeight="1">
      <c r="A379" s="168">
        <v>2040804</v>
      </c>
      <c r="B379" s="164" t="s">
        <v>1719</v>
      </c>
      <c r="C379" s="173">
        <v>0</v>
      </c>
    </row>
    <row r="380" spans="1:3" ht="20.100000000000001" hidden="1" customHeight="1">
      <c r="A380" s="168">
        <v>2040805</v>
      </c>
      <c r="B380" s="164" t="s">
        <v>1720</v>
      </c>
      <c r="C380" s="173">
        <v>0</v>
      </c>
    </row>
    <row r="381" spans="1:3" ht="20.100000000000001" hidden="1" customHeight="1">
      <c r="A381" s="168">
        <v>2040806</v>
      </c>
      <c r="B381" s="164" t="s">
        <v>1721</v>
      </c>
      <c r="C381" s="173">
        <v>0</v>
      </c>
    </row>
    <row r="382" spans="1:3" ht="20.100000000000001" hidden="1" customHeight="1">
      <c r="A382" s="168">
        <v>2040807</v>
      </c>
      <c r="B382" s="164" t="s">
        <v>1544</v>
      </c>
      <c r="C382" s="173">
        <v>0</v>
      </c>
    </row>
    <row r="383" spans="1:3" ht="20.100000000000001" hidden="1" customHeight="1">
      <c r="A383" s="168">
        <v>2040850</v>
      </c>
      <c r="B383" s="164" t="s">
        <v>1511</v>
      </c>
      <c r="C383" s="173">
        <v>0</v>
      </c>
    </row>
    <row r="384" spans="1:3" ht="20.100000000000001" hidden="1" customHeight="1">
      <c r="A384" s="168">
        <v>2040899</v>
      </c>
      <c r="B384" s="164" t="s">
        <v>1722</v>
      </c>
      <c r="C384" s="173">
        <v>0</v>
      </c>
    </row>
    <row r="385" spans="1:3" ht="20.100000000000001" hidden="1" customHeight="1">
      <c r="A385" s="168">
        <v>20409</v>
      </c>
      <c r="B385" s="164" t="s">
        <v>1723</v>
      </c>
      <c r="C385" s="173">
        <v>0</v>
      </c>
    </row>
    <row r="386" spans="1:3" ht="20.100000000000001" hidden="1" customHeight="1">
      <c r="A386" s="168">
        <v>2040901</v>
      </c>
      <c r="B386" s="164" t="s">
        <v>1502</v>
      </c>
      <c r="C386" s="173">
        <v>0</v>
      </c>
    </row>
    <row r="387" spans="1:3" ht="20.100000000000001" hidden="1" customHeight="1">
      <c r="A387" s="168">
        <v>2040902</v>
      </c>
      <c r="B387" s="164" t="s">
        <v>1503</v>
      </c>
      <c r="C387" s="173">
        <v>0</v>
      </c>
    </row>
    <row r="388" spans="1:3" ht="20.100000000000001" hidden="1" customHeight="1">
      <c r="A388" s="168">
        <v>2040903</v>
      </c>
      <c r="B388" s="164" t="s">
        <v>1504</v>
      </c>
      <c r="C388" s="173">
        <v>0</v>
      </c>
    </row>
    <row r="389" spans="1:3" ht="20.100000000000001" hidden="1" customHeight="1">
      <c r="A389" s="168">
        <v>2040904</v>
      </c>
      <c r="B389" s="164" t="s">
        <v>1724</v>
      </c>
      <c r="C389" s="173">
        <v>0</v>
      </c>
    </row>
    <row r="390" spans="1:3" ht="20.100000000000001" hidden="1" customHeight="1">
      <c r="A390" s="168">
        <v>2040905</v>
      </c>
      <c r="B390" s="164" t="s">
        <v>1725</v>
      </c>
      <c r="C390" s="173">
        <v>0</v>
      </c>
    </row>
    <row r="391" spans="1:3" ht="20.100000000000001" hidden="1" customHeight="1">
      <c r="A391" s="168">
        <v>2040950</v>
      </c>
      <c r="B391" s="164" t="s">
        <v>1511</v>
      </c>
      <c r="C391" s="173">
        <v>0</v>
      </c>
    </row>
    <row r="392" spans="1:3" ht="20.100000000000001" hidden="1" customHeight="1">
      <c r="A392" s="168">
        <v>2040999</v>
      </c>
      <c r="B392" s="164" t="s">
        <v>1726</v>
      </c>
      <c r="C392" s="173">
        <v>0</v>
      </c>
    </row>
    <row r="393" spans="1:3" ht="20.100000000000001" hidden="1" customHeight="1">
      <c r="A393" s="168">
        <v>20410</v>
      </c>
      <c r="B393" s="164" t="s">
        <v>1727</v>
      </c>
      <c r="C393" s="173">
        <v>0</v>
      </c>
    </row>
    <row r="394" spans="1:3" ht="20.100000000000001" hidden="1" customHeight="1">
      <c r="A394" s="168">
        <v>2041001</v>
      </c>
      <c r="B394" s="164" t="s">
        <v>1502</v>
      </c>
      <c r="C394" s="173">
        <v>0</v>
      </c>
    </row>
    <row r="395" spans="1:3" ht="20.100000000000001" hidden="1" customHeight="1">
      <c r="A395" s="168">
        <v>2041002</v>
      </c>
      <c r="B395" s="164" t="s">
        <v>1503</v>
      </c>
      <c r="C395" s="173">
        <v>0</v>
      </c>
    </row>
    <row r="396" spans="1:3" ht="20.100000000000001" hidden="1" customHeight="1">
      <c r="A396" s="168">
        <v>2041006</v>
      </c>
      <c r="B396" s="164" t="s">
        <v>1544</v>
      </c>
      <c r="C396" s="173">
        <v>0</v>
      </c>
    </row>
    <row r="397" spans="1:3" ht="20.100000000000001" hidden="1" customHeight="1">
      <c r="A397" s="168">
        <v>2041007</v>
      </c>
      <c r="B397" s="164" t="s">
        <v>1728</v>
      </c>
      <c r="C397" s="173">
        <v>0</v>
      </c>
    </row>
    <row r="398" spans="1:3" ht="20.100000000000001" hidden="1" customHeight="1">
      <c r="A398" s="168">
        <v>2041099</v>
      </c>
      <c r="B398" s="164" t="s">
        <v>1729</v>
      </c>
      <c r="C398" s="173">
        <v>0</v>
      </c>
    </row>
    <row r="399" spans="1:3" ht="20.100000000000001" customHeight="1">
      <c r="A399" s="168">
        <v>20499</v>
      </c>
      <c r="B399" s="164" t="s">
        <v>1730</v>
      </c>
      <c r="C399" s="173">
        <v>476.5</v>
      </c>
    </row>
    <row r="400" spans="1:3" ht="20.100000000000001" customHeight="1">
      <c r="A400" s="168">
        <v>2049901</v>
      </c>
      <c r="B400" s="164" t="s">
        <v>327</v>
      </c>
      <c r="C400" s="173">
        <v>476.5</v>
      </c>
    </row>
    <row r="401" spans="1:3" ht="20.100000000000001" customHeight="1">
      <c r="A401" s="168">
        <v>205</v>
      </c>
      <c r="B401" s="164" t="s">
        <v>1731</v>
      </c>
      <c r="C401" s="173">
        <v>210427.42</v>
      </c>
    </row>
    <row r="402" spans="1:3" ht="20.100000000000001" customHeight="1">
      <c r="A402" s="168">
        <v>20501</v>
      </c>
      <c r="B402" s="164" t="s">
        <v>1732</v>
      </c>
      <c r="C402" s="173">
        <v>1259.47</v>
      </c>
    </row>
    <row r="403" spans="1:3" ht="20.100000000000001" customHeight="1">
      <c r="A403" s="168">
        <v>2050101</v>
      </c>
      <c r="B403" s="164" t="s">
        <v>1502</v>
      </c>
      <c r="C403" s="173">
        <v>413.71</v>
      </c>
    </row>
    <row r="404" spans="1:3" ht="20.100000000000001" customHeight="1">
      <c r="A404" s="168">
        <v>2050102</v>
      </c>
      <c r="B404" s="164" t="s">
        <v>1503</v>
      </c>
      <c r="C404" s="173">
        <v>54</v>
      </c>
    </row>
    <row r="405" spans="1:3" ht="20.100000000000001" hidden="1" customHeight="1">
      <c r="A405" s="168">
        <v>2050103</v>
      </c>
      <c r="B405" s="164" t="s">
        <v>1504</v>
      </c>
      <c r="C405" s="173">
        <v>0</v>
      </c>
    </row>
    <row r="406" spans="1:3" ht="20.100000000000001" customHeight="1">
      <c r="A406" s="168">
        <v>2050199</v>
      </c>
      <c r="B406" s="164" t="s">
        <v>1733</v>
      </c>
      <c r="C406" s="173">
        <v>792.76</v>
      </c>
    </row>
    <row r="407" spans="1:3" ht="20.100000000000001" customHeight="1">
      <c r="A407" s="168">
        <v>20502</v>
      </c>
      <c r="B407" s="164" t="s">
        <v>1734</v>
      </c>
      <c r="C407" s="173">
        <v>193016.86</v>
      </c>
    </row>
    <row r="408" spans="1:3" ht="20.100000000000001" customHeight="1">
      <c r="A408" s="168">
        <v>2050201</v>
      </c>
      <c r="B408" s="164" t="s">
        <v>1735</v>
      </c>
      <c r="C408" s="173">
        <v>19260.68</v>
      </c>
    </row>
    <row r="409" spans="1:3" ht="20.100000000000001" customHeight="1">
      <c r="A409" s="168">
        <v>2050202</v>
      </c>
      <c r="B409" s="164" t="s">
        <v>1736</v>
      </c>
      <c r="C409" s="173">
        <v>88468</v>
      </c>
    </row>
    <row r="410" spans="1:3" ht="20.100000000000001" customHeight="1">
      <c r="A410" s="168">
        <v>2050203</v>
      </c>
      <c r="B410" s="164" t="s">
        <v>1737</v>
      </c>
      <c r="C410" s="173">
        <v>59491</v>
      </c>
    </row>
    <row r="411" spans="1:3" ht="20.100000000000001" customHeight="1">
      <c r="A411" s="168">
        <v>2050204</v>
      </c>
      <c r="B411" s="164" t="s">
        <v>1738</v>
      </c>
      <c r="C411" s="173">
        <v>25578.18</v>
      </c>
    </row>
    <row r="412" spans="1:3" ht="20.100000000000001" hidden="1" customHeight="1">
      <c r="A412" s="168">
        <v>2050205</v>
      </c>
      <c r="B412" s="164" t="s">
        <v>1739</v>
      </c>
      <c r="C412" s="173">
        <v>0</v>
      </c>
    </row>
    <row r="413" spans="1:3" ht="20.100000000000001" hidden="1" customHeight="1">
      <c r="A413" s="168">
        <v>2050206</v>
      </c>
      <c r="B413" s="164" t="s">
        <v>1740</v>
      </c>
      <c r="C413" s="173">
        <v>0</v>
      </c>
    </row>
    <row r="414" spans="1:3" ht="20.100000000000001" hidden="1" customHeight="1">
      <c r="A414" s="168">
        <v>2050207</v>
      </c>
      <c r="B414" s="164" t="s">
        <v>1741</v>
      </c>
      <c r="C414" s="173">
        <v>0</v>
      </c>
    </row>
    <row r="415" spans="1:3" ht="20.100000000000001" customHeight="1">
      <c r="A415" s="168">
        <v>2050299</v>
      </c>
      <c r="B415" s="164" t="s">
        <v>1742</v>
      </c>
      <c r="C415" s="173">
        <v>218</v>
      </c>
    </row>
    <row r="416" spans="1:3" ht="20.100000000000001" customHeight="1">
      <c r="A416" s="168">
        <v>20503</v>
      </c>
      <c r="B416" s="164" t="s">
        <v>1743</v>
      </c>
      <c r="C416" s="173">
        <v>9071.06</v>
      </c>
    </row>
    <row r="417" spans="1:3" ht="20.100000000000001" hidden="1" customHeight="1">
      <c r="A417" s="168">
        <v>2050301</v>
      </c>
      <c r="B417" s="164" t="s">
        <v>1744</v>
      </c>
      <c r="C417" s="173">
        <v>0</v>
      </c>
    </row>
    <row r="418" spans="1:3" ht="20.100000000000001" customHeight="1">
      <c r="A418" s="168">
        <v>2050302</v>
      </c>
      <c r="B418" s="164" t="s">
        <v>1745</v>
      </c>
      <c r="C418" s="173">
        <v>8486.5400000000009</v>
      </c>
    </row>
    <row r="419" spans="1:3" ht="20.100000000000001" hidden="1" customHeight="1">
      <c r="A419" s="168">
        <v>2050303</v>
      </c>
      <c r="B419" s="164" t="s">
        <v>1746</v>
      </c>
      <c r="C419" s="173">
        <v>0</v>
      </c>
    </row>
    <row r="420" spans="1:3" ht="20.100000000000001" customHeight="1">
      <c r="A420" s="168">
        <v>2050304</v>
      </c>
      <c r="B420" s="164" t="s">
        <v>1747</v>
      </c>
      <c r="C420" s="173">
        <v>574</v>
      </c>
    </row>
    <row r="421" spans="1:3" ht="20.100000000000001" customHeight="1">
      <c r="A421" s="168">
        <v>2050305</v>
      </c>
      <c r="B421" s="164" t="s">
        <v>1748</v>
      </c>
      <c r="C421" s="173">
        <v>10.52</v>
      </c>
    </row>
    <row r="422" spans="1:3" ht="20.100000000000001" hidden="1" customHeight="1">
      <c r="A422" s="168">
        <v>2050399</v>
      </c>
      <c r="B422" s="164" t="s">
        <v>1749</v>
      </c>
      <c r="C422" s="173">
        <v>0</v>
      </c>
    </row>
    <row r="423" spans="1:3" ht="20.100000000000001" hidden="1" customHeight="1">
      <c r="A423" s="168">
        <v>20504</v>
      </c>
      <c r="B423" s="164" t="s">
        <v>1750</v>
      </c>
      <c r="C423" s="173">
        <v>0</v>
      </c>
    </row>
    <row r="424" spans="1:3" ht="20.100000000000001" hidden="1" customHeight="1">
      <c r="A424" s="168">
        <v>2050401</v>
      </c>
      <c r="B424" s="164" t="s">
        <v>1751</v>
      </c>
      <c r="C424" s="173">
        <v>0</v>
      </c>
    </row>
    <row r="425" spans="1:3" ht="20.100000000000001" hidden="1" customHeight="1">
      <c r="A425" s="168">
        <v>2050402</v>
      </c>
      <c r="B425" s="164" t="s">
        <v>1752</v>
      </c>
      <c r="C425" s="173">
        <v>0</v>
      </c>
    </row>
    <row r="426" spans="1:3" ht="20.100000000000001" hidden="1" customHeight="1">
      <c r="A426" s="168">
        <v>2050403</v>
      </c>
      <c r="B426" s="164" t="s">
        <v>1753</v>
      </c>
      <c r="C426" s="173">
        <v>0</v>
      </c>
    </row>
    <row r="427" spans="1:3" ht="20.100000000000001" hidden="1" customHeight="1">
      <c r="A427" s="168">
        <v>2050404</v>
      </c>
      <c r="B427" s="164" t="s">
        <v>1754</v>
      </c>
      <c r="C427" s="173">
        <v>0</v>
      </c>
    </row>
    <row r="428" spans="1:3" ht="20.100000000000001" hidden="1" customHeight="1">
      <c r="A428" s="168">
        <v>2050499</v>
      </c>
      <c r="B428" s="164" t="s">
        <v>1755</v>
      </c>
      <c r="C428" s="173">
        <v>0</v>
      </c>
    </row>
    <row r="429" spans="1:3" ht="20.100000000000001" hidden="1" customHeight="1">
      <c r="A429" s="168">
        <v>20505</v>
      </c>
      <c r="B429" s="164" t="s">
        <v>1756</v>
      </c>
      <c r="C429" s="173">
        <v>0</v>
      </c>
    </row>
    <row r="430" spans="1:3" ht="20.100000000000001" hidden="1" customHeight="1">
      <c r="A430" s="168">
        <v>2050501</v>
      </c>
      <c r="B430" s="164" t="s">
        <v>1757</v>
      </c>
      <c r="C430" s="173">
        <v>0</v>
      </c>
    </row>
    <row r="431" spans="1:3" ht="20.100000000000001" hidden="1" customHeight="1">
      <c r="A431" s="168">
        <v>2050502</v>
      </c>
      <c r="B431" s="164" t="s">
        <v>1758</v>
      </c>
      <c r="C431" s="173">
        <v>0</v>
      </c>
    </row>
    <row r="432" spans="1:3" ht="20.100000000000001" hidden="1" customHeight="1">
      <c r="A432" s="168">
        <v>2050599</v>
      </c>
      <c r="B432" s="164" t="s">
        <v>1759</v>
      </c>
      <c r="C432" s="173">
        <v>0</v>
      </c>
    </row>
    <row r="433" spans="1:3" ht="20.100000000000001" hidden="1" customHeight="1">
      <c r="A433" s="168">
        <v>20506</v>
      </c>
      <c r="B433" s="164" t="s">
        <v>1760</v>
      </c>
      <c r="C433" s="173">
        <v>0</v>
      </c>
    </row>
    <row r="434" spans="1:3" ht="20.100000000000001" hidden="1" customHeight="1">
      <c r="A434" s="168">
        <v>2050601</v>
      </c>
      <c r="B434" s="164" t="s">
        <v>1761</v>
      </c>
      <c r="C434" s="173">
        <v>0</v>
      </c>
    </row>
    <row r="435" spans="1:3" ht="20.100000000000001" hidden="1" customHeight="1">
      <c r="A435" s="168">
        <v>2050602</v>
      </c>
      <c r="B435" s="164" t="s">
        <v>1762</v>
      </c>
      <c r="C435" s="173">
        <v>0</v>
      </c>
    </row>
    <row r="436" spans="1:3" ht="20.100000000000001" hidden="1" customHeight="1">
      <c r="A436" s="168">
        <v>2050699</v>
      </c>
      <c r="B436" s="164" t="s">
        <v>1763</v>
      </c>
      <c r="C436" s="173">
        <v>0</v>
      </c>
    </row>
    <row r="437" spans="1:3" ht="20.100000000000001" customHeight="1">
      <c r="A437" s="168">
        <v>20507</v>
      </c>
      <c r="B437" s="164" t="s">
        <v>1764</v>
      </c>
      <c r="C437" s="173">
        <v>928.32</v>
      </c>
    </row>
    <row r="438" spans="1:3" ht="20.100000000000001" customHeight="1">
      <c r="A438" s="168">
        <v>2050701</v>
      </c>
      <c r="B438" s="164" t="s">
        <v>1765</v>
      </c>
      <c r="C438" s="173">
        <v>928.32</v>
      </c>
    </row>
    <row r="439" spans="1:3" ht="20.100000000000001" hidden="1" customHeight="1">
      <c r="A439" s="168">
        <v>2050702</v>
      </c>
      <c r="B439" s="164" t="s">
        <v>1766</v>
      </c>
      <c r="C439" s="173">
        <v>0</v>
      </c>
    </row>
    <row r="440" spans="1:3" ht="20.100000000000001" hidden="1" customHeight="1">
      <c r="A440" s="168">
        <v>2050799</v>
      </c>
      <c r="B440" s="164" t="s">
        <v>1767</v>
      </c>
      <c r="C440" s="173">
        <v>0</v>
      </c>
    </row>
    <row r="441" spans="1:3" ht="20.100000000000001" customHeight="1">
      <c r="A441" s="168">
        <v>20508</v>
      </c>
      <c r="B441" s="164" t="s">
        <v>1768</v>
      </c>
      <c r="C441" s="173">
        <v>1485.39</v>
      </c>
    </row>
    <row r="442" spans="1:3" ht="20.100000000000001" customHeight="1">
      <c r="A442" s="168">
        <v>2050801</v>
      </c>
      <c r="B442" s="164" t="s">
        <v>1769</v>
      </c>
      <c r="C442" s="173">
        <v>993</v>
      </c>
    </row>
    <row r="443" spans="1:3" ht="20.100000000000001" customHeight="1">
      <c r="A443" s="168">
        <v>2050802</v>
      </c>
      <c r="B443" s="164" t="s">
        <v>1770</v>
      </c>
      <c r="C443" s="173">
        <v>465.39</v>
      </c>
    </row>
    <row r="444" spans="1:3" ht="20.100000000000001" customHeight="1">
      <c r="A444" s="168">
        <v>2050803</v>
      </c>
      <c r="B444" s="164" t="s">
        <v>1771</v>
      </c>
      <c r="C444" s="173">
        <v>26</v>
      </c>
    </row>
    <row r="445" spans="1:3" ht="20.100000000000001" hidden="1" customHeight="1">
      <c r="A445" s="168">
        <v>2050804</v>
      </c>
      <c r="B445" s="164" t="s">
        <v>1772</v>
      </c>
      <c r="C445" s="173">
        <v>0</v>
      </c>
    </row>
    <row r="446" spans="1:3" ht="20.100000000000001" hidden="1" customHeight="1">
      <c r="A446" s="168">
        <v>2050899</v>
      </c>
      <c r="B446" s="164" t="s">
        <v>1773</v>
      </c>
      <c r="C446" s="173">
        <v>0</v>
      </c>
    </row>
    <row r="447" spans="1:3" ht="20.100000000000001" customHeight="1">
      <c r="A447" s="168">
        <v>20509</v>
      </c>
      <c r="B447" s="164" t="s">
        <v>1774</v>
      </c>
      <c r="C447" s="173">
        <v>4475.32</v>
      </c>
    </row>
    <row r="448" spans="1:3" ht="20.100000000000001" customHeight="1">
      <c r="A448" s="168">
        <v>2050901</v>
      </c>
      <c r="B448" s="164" t="s">
        <v>1775</v>
      </c>
      <c r="C448" s="173">
        <v>4172</v>
      </c>
    </row>
    <row r="449" spans="1:3" ht="20.100000000000001" hidden="1" customHeight="1">
      <c r="A449" s="168">
        <v>2050902</v>
      </c>
      <c r="B449" s="164" t="s">
        <v>1776</v>
      </c>
      <c r="C449" s="173">
        <v>0</v>
      </c>
    </row>
    <row r="450" spans="1:3" ht="20.100000000000001" hidden="1" customHeight="1">
      <c r="A450" s="168">
        <v>2050903</v>
      </c>
      <c r="B450" s="164" t="s">
        <v>1777</v>
      </c>
      <c r="C450" s="173">
        <v>0</v>
      </c>
    </row>
    <row r="451" spans="1:3" ht="20.100000000000001" hidden="1" customHeight="1">
      <c r="A451" s="168">
        <v>2050904</v>
      </c>
      <c r="B451" s="164" t="s">
        <v>1778</v>
      </c>
      <c r="C451" s="173">
        <v>0</v>
      </c>
    </row>
    <row r="452" spans="1:3" ht="20.100000000000001" hidden="1" customHeight="1">
      <c r="A452" s="168">
        <v>2050905</v>
      </c>
      <c r="B452" s="164" t="s">
        <v>1779</v>
      </c>
      <c r="C452" s="173">
        <v>0</v>
      </c>
    </row>
    <row r="453" spans="1:3" ht="20.100000000000001" customHeight="1">
      <c r="A453" s="168">
        <v>2050999</v>
      </c>
      <c r="B453" s="164" t="s">
        <v>1780</v>
      </c>
      <c r="C453" s="173">
        <v>303.32</v>
      </c>
    </row>
    <row r="454" spans="1:3" ht="20.100000000000001" customHeight="1">
      <c r="A454" s="168">
        <v>20599</v>
      </c>
      <c r="B454" s="164" t="s">
        <v>1781</v>
      </c>
      <c r="C454" s="173">
        <v>191</v>
      </c>
    </row>
    <row r="455" spans="1:3" ht="20.100000000000001" customHeight="1">
      <c r="A455" s="168">
        <v>2059999</v>
      </c>
      <c r="B455" s="164" t="s">
        <v>378</v>
      </c>
      <c r="C455" s="173">
        <v>191</v>
      </c>
    </row>
    <row r="456" spans="1:3" ht="20.100000000000001" customHeight="1">
      <c r="A456" s="168">
        <v>206</v>
      </c>
      <c r="B456" s="164" t="s">
        <v>1782</v>
      </c>
      <c r="C456" s="173">
        <v>1635.48</v>
      </c>
    </row>
    <row r="457" spans="1:3" ht="20.100000000000001" customHeight="1">
      <c r="A457" s="168">
        <v>20601</v>
      </c>
      <c r="B457" s="164" t="s">
        <v>1784</v>
      </c>
      <c r="C457" s="173">
        <v>294.48</v>
      </c>
    </row>
    <row r="458" spans="1:3" ht="20.100000000000001" customHeight="1">
      <c r="A458" s="168">
        <v>2060101</v>
      </c>
      <c r="B458" s="164" t="s">
        <v>1502</v>
      </c>
      <c r="C458" s="173">
        <v>294.48</v>
      </c>
    </row>
    <row r="459" spans="1:3" ht="20.100000000000001" hidden="1" customHeight="1">
      <c r="A459" s="168">
        <v>2060102</v>
      </c>
      <c r="B459" s="164" t="s">
        <v>1503</v>
      </c>
      <c r="C459" s="173">
        <v>0</v>
      </c>
    </row>
    <row r="460" spans="1:3" ht="20.100000000000001" hidden="1" customHeight="1">
      <c r="A460" s="168">
        <v>2060103</v>
      </c>
      <c r="B460" s="164" t="s">
        <v>1504</v>
      </c>
      <c r="C460" s="173">
        <v>0</v>
      </c>
    </row>
    <row r="461" spans="1:3" ht="20.100000000000001" hidden="1" customHeight="1">
      <c r="A461" s="168">
        <v>2060199</v>
      </c>
      <c r="B461" s="164" t="s">
        <v>1785</v>
      </c>
      <c r="C461" s="173">
        <v>0</v>
      </c>
    </row>
    <row r="462" spans="1:3" ht="20.100000000000001" hidden="1" customHeight="1">
      <c r="A462" s="168">
        <v>20602</v>
      </c>
      <c r="B462" s="164" t="s">
        <v>1786</v>
      </c>
      <c r="C462" s="173">
        <v>0</v>
      </c>
    </row>
    <row r="463" spans="1:3" ht="20.100000000000001" hidden="1" customHeight="1">
      <c r="A463" s="168">
        <v>2060201</v>
      </c>
      <c r="B463" s="164" t="s">
        <v>1787</v>
      </c>
      <c r="C463" s="173">
        <v>0</v>
      </c>
    </row>
    <row r="464" spans="1:3" ht="20.100000000000001" hidden="1" customHeight="1">
      <c r="A464" s="168">
        <v>2060203</v>
      </c>
      <c r="B464" s="164" t="s">
        <v>1788</v>
      </c>
      <c r="C464" s="173">
        <v>0</v>
      </c>
    </row>
    <row r="465" spans="1:3" ht="20.100000000000001" hidden="1" customHeight="1">
      <c r="A465" s="168">
        <v>2060204</v>
      </c>
      <c r="B465" s="164" t="s">
        <v>1789</v>
      </c>
      <c r="C465" s="173">
        <v>0</v>
      </c>
    </row>
    <row r="466" spans="1:3" ht="20.100000000000001" hidden="1" customHeight="1">
      <c r="A466" s="168">
        <v>2060205</v>
      </c>
      <c r="B466" s="164" t="s">
        <v>1790</v>
      </c>
      <c r="C466" s="173">
        <v>0</v>
      </c>
    </row>
    <row r="467" spans="1:3" ht="20.100000000000001" hidden="1" customHeight="1">
      <c r="A467" s="168">
        <v>2060206</v>
      </c>
      <c r="B467" s="164" t="s">
        <v>1791</v>
      </c>
      <c r="C467" s="173">
        <v>0</v>
      </c>
    </row>
    <row r="468" spans="1:3" ht="20.100000000000001" hidden="1" customHeight="1">
      <c r="A468" s="168">
        <v>2060207</v>
      </c>
      <c r="B468" s="164" t="s">
        <v>1792</v>
      </c>
      <c r="C468" s="173">
        <v>0</v>
      </c>
    </row>
    <row r="469" spans="1:3" ht="20.100000000000001" hidden="1" customHeight="1">
      <c r="A469" s="168">
        <v>2060299</v>
      </c>
      <c r="B469" s="164" t="s">
        <v>1793</v>
      </c>
      <c r="C469" s="173">
        <v>0</v>
      </c>
    </row>
    <row r="470" spans="1:3" ht="20.100000000000001" hidden="1" customHeight="1">
      <c r="A470" s="168">
        <v>20603</v>
      </c>
      <c r="B470" s="164" t="s">
        <v>1794</v>
      </c>
      <c r="C470" s="173">
        <v>0</v>
      </c>
    </row>
    <row r="471" spans="1:3" ht="20.100000000000001" hidden="1" customHeight="1">
      <c r="A471" s="168">
        <v>2060301</v>
      </c>
      <c r="B471" s="164" t="s">
        <v>1787</v>
      </c>
      <c r="C471" s="173">
        <v>0</v>
      </c>
    </row>
    <row r="472" spans="1:3" ht="20.100000000000001" hidden="1" customHeight="1">
      <c r="A472" s="168">
        <v>2060302</v>
      </c>
      <c r="B472" s="164" t="s">
        <v>1795</v>
      </c>
      <c r="C472" s="173">
        <v>0</v>
      </c>
    </row>
    <row r="473" spans="1:3" ht="20.100000000000001" hidden="1" customHeight="1">
      <c r="A473" s="168">
        <v>2060303</v>
      </c>
      <c r="B473" s="164" t="s">
        <v>1796</v>
      </c>
      <c r="C473" s="173">
        <v>0</v>
      </c>
    </row>
    <row r="474" spans="1:3" ht="20.100000000000001" hidden="1" customHeight="1">
      <c r="A474" s="168">
        <v>2060304</v>
      </c>
      <c r="B474" s="164" t="s">
        <v>1797</v>
      </c>
      <c r="C474" s="173">
        <v>0</v>
      </c>
    </row>
    <row r="475" spans="1:3" ht="20.100000000000001" hidden="1" customHeight="1">
      <c r="A475" s="168">
        <v>2060399</v>
      </c>
      <c r="B475" s="164" t="s">
        <v>1798</v>
      </c>
      <c r="C475" s="173">
        <v>0</v>
      </c>
    </row>
    <row r="476" spans="1:3" ht="20.100000000000001" hidden="1" customHeight="1">
      <c r="A476" s="168">
        <v>20604</v>
      </c>
      <c r="B476" s="164" t="s">
        <v>1799</v>
      </c>
      <c r="C476" s="173">
        <v>0</v>
      </c>
    </row>
    <row r="477" spans="1:3" ht="20.100000000000001" hidden="1" customHeight="1">
      <c r="A477" s="168">
        <v>2060401</v>
      </c>
      <c r="B477" s="164" t="s">
        <v>1787</v>
      </c>
      <c r="C477" s="173">
        <v>0</v>
      </c>
    </row>
    <row r="478" spans="1:3" ht="20.100000000000001" hidden="1" customHeight="1">
      <c r="A478" s="168">
        <v>2060404</v>
      </c>
      <c r="B478" s="164" t="s">
        <v>1800</v>
      </c>
      <c r="C478" s="173">
        <v>0</v>
      </c>
    </row>
    <row r="479" spans="1:3" ht="20.100000000000001" hidden="1" customHeight="1">
      <c r="A479" s="168">
        <v>2060499</v>
      </c>
      <c r="B479" s="164" t="s">
        <v>1801</v>
      </c>
      <c r="C479" s="173">
        <v>0</v>
      </c>
    </row>
    <row r="480" spans="1:3" ht="20.100000000000001" customHeight="1">
      <c r="A480" s="168">
        <v>20605</v>
      </c>
      <c r="B480" s="164" t="s">
        <v>1802</v>
      </c>
      <c r="C480" s="173">
        <v>41</v>
      </c>
    </row>
    <row r="481" spans="1:3" ht="20.100000000000001" customHeight="1">
      <c r="A481" s="168">
        <v>2060501</v>
      </c>
      <c r="B481" s="164" t="s">
        <v>1787</v>
      </c>
      <c r="C481" s="173">
        <v>41</v>
      </c>
    </row>
    <row r="482" spans="1:3" ht="20.100000000000001" hidden="1" customHeight="1">
      <c r="A482" s="168">
        <v>2060502</v>
      </c>
      <c r="B482" s="164" t="s">
        <v>1803</v>
      </c>
      <c r="C482" s="173">
        <v>0</v>
      </c>
    </row>
    <row r="483" spans="1:3" ht="20.100000000000001" hidden="1" customHeight="1">
      <c r="A483" s="168">
        <v>2060503</v>
      </c>
      <c r="B483" s="164" t="s">
        <v>1804</v>
      </c>
      <c r="C483" s="173">
        <v>0</v>
      </c>
    </row>
    <row r="484" spans="1:3" ht="20.100000000000001" hidden="1" customHeight="1">
      <c r="A484" s="168">
        <v>2060599</v>
      </c>
      <c r="B484" s="164" t="s">
        <v>1805</v>
      </c>
      <c r="C484" s="173">
        <v>0</v>
      </c>
    </row>
    <row r="485" spans="1:3" ht="20.100000000000001" hidden="1" customHeight="1">
      <c r="A485" s="168">
        <v>20606</v>
      </c>
      <c r="B485" s="164" t="s">
        <v>1806</v>
      </c>
      <c r="C485" s="173">
        <v>0</v>
      </c>
    </row>
    <row r="486" spans="1:3" ht="20.100000000000001" hidden="1" customHeight="1">
      <c r="A486" s="168">
        <v>2060601</v>
      </c>
      <c r="B486" s="164" t="s">
        <v>1807</v>
      </c>
      <c r="C486" s="173">
        <v>0</v>
      </c>
    </row>
    <row r="487" spans="1:3" ht="20.100000000000001" hidden="1" customHeight="1">
      <c r="A487" s="168">
        <v>2060602</v>
      </c>
      <c r="B487" s="164" t="s">
        <v>1808</v>
      </c>
      <c r="C487" s="173">
        <v>0</v>
      </c>
    </row>
    <row r="488" spans="1:3" ht="20.100000000000001" hidden="1" customHeight="1">
      <c r="A488" s="168">
        <v>2060603</v>
      </c>
      <c r="B488" s="164" t="s">
        <v>1809</v>
      </c>
      <c r="C488" s="173">
        <v>0</v>
      </c>
    </row>
    <row r="489" spans="1:3" ht="20.100000000000001" hidden="1" customHeight="1">
      <c r="A489" s="168">
        <v>2060699</v>
      </c>
      <c r="B489" s="164" t="s">
        <v>1810</v>
      </c>
      <c r="C489" s="173">
        <v>0</v>
      </c>
    </row>
    <row r="490" spans="1:3" ht="20.100000000000001" customHeight="1">
      <c r="A490" s="168">
        <v>20607</v>
      </c>
      <c r="B490" s="164" t="s">
        <v>1811</v>
      </c>
      <c r="C490" s="173">
        <v>142</v>
      </c>
    </row>
    <row r="491" spans="1:3" ht="20.100000000000001" hidden="1" customHeight="1">
      <c r="A491" s="168">
        <v>2060701</v>
      </c>
      <c r="B491" s="164" t="s">
        <v>1787</v>
      </c>
      <c r="C491" s="173">
        <v>0</v>
      </c>
    </row>
    <row r="492" spans="1:3" ht="20.100000000000001" customHeight="1">
      <c r="A492" s="168">
        <v>2060702</v>
      </c>
      <c r="B492" s="164" t="s">
        <v>1812</v>
      </c>
      <c r="C492" s="173">
        <v>122</v>
      </c>
    </row>
    <row r="493" spans="1:3" ht="20.100000000000001" hidden="1" customHeight="1">
      <c r="A493" s="168">
        <v>2060703</v>
      </c>
      <c r="B493" s="164" t="s">
        <v>1813</v>
      </c>
      <c r="C493" s="173">
        <v>0</v>
      </c>
    </row>
    <row r="494" spans="1:3" ht="20.100000000000001" hidden="1" customHeight="1">
      <c r="A494" s="168">
        <v>2060704</v>
      </c>
      <c r="B494" s="164" t="s">
        <v>1814</v>
      </c>
      <c r="C494" s="173">
        <v>0</v>
      </c>
    </row>
    <row r="495" spans="1:3" ht="20.100000000000001" hidden="1" customHeight="1">
      <c r="A495" s="168">
        <v>2060705</v>
      </c>
      <c r="B495" s="164" t="s">
        <v>1815</v>
      </c>
      <c r="C495" s="173">
        <v>0</v>
      </c>
    </row>
    <row r="496" spans="1:3" ht="20.100000000000001" customHeight="1">
      <c r="A496" s="168">
        <v>2060799</v>
      </c>
      <c r="B496" s="164" t="s">
        <v>1816</v>
      </c>
      <c r="C496" s="173">
        <v>20</v>
      </c>
    </row>
    <row r="497" spans="1:3" ht="20.100000000000001" hidden="1" customHeight="1">
      <c r="A497" s="168">
        <v>20608</v>
      </c>
      <c r="B497" s="164" t="s">
        <v>1817</v>
      </c>
      <c r="C497" s="173">
        <v>0</v>
      </c>
    </row>
    <row r="498" spans="1:3" ht="20.100000000000001" hidden="1" customHeight="1">
      <c r="A498" s="168">
        <v>2060801</v>
      </c>
      <c r="B498" s="164" t="s">
        <v>1818</v>
      </c>
      <c r="C498" s="173">
        <v>0</v>
      </c>
    </row>
    <row r="499" spans="1:3" ht="20.100000000000001" hidden="1" customHeight="1">
      <c r="A499" s="168">
        <v>2060802</v>
      </c>
      <c r="B499" s="164" t="s">
        <v>1819</v>
      </c>
      <c r="C499" s="173">
        <v>0</v>
      </c>
    </row>
    <row r="500" spans="1:3" ht="20.100000000000001" hidden="1" customHeight="1">
      <c r="A500" s="168">
        <v>2060899</v>
      </c>
      <c r="B500" s="164" t="s">
        <v>1820</v>
      </c>
      <c r="C500" s="173">
        <v>0</v>
      </c>
    </row>
    <row r="501" spans="1:3" ht="20.100000000000001" hidden="1" customHeight="1">
      <c r="A501" s="168">
        <v>20609</v>
      </c>
      <c r="B501" s="164" t="s">
        <v>1821</v>
      </c>
      <c r="C501" s="173">
        <v>0</v>
      </c>
    </row>
    <row r="502" spans="1:3" ht="20.100000000000001" hidden="1" customHeight="1">
      <c r="A502" s="168">
        <v>2060901</v>
      </c>
      <c r="B502" s="164" t="s">
        <v>1822</v>
      </c>
      <c r="C502" s="173">
        <v>0</v>
      </c>
    </row>
    <row r="503" spans="1:3" ht="20.100000000000001" hidden="1" customHeight="1">
      <c r="A503" s="168">
        <v>2060902</v>
      </c>
      <c r="B503" s="164" t="s">
        <v>1823</v>
      </c>
      <c r="C503" s="173">
        <v>0</v>
      </c>
    </row>
    <row r="504" spans="1:3" ht="20.100000000000001" hidden="1" customHeight="1">
      <c r="A504" s="168">
        <v>20610</v>
      </c>
      <c r="B504" s="164" t="s">
        <v>1824</v>
      </c>
      <c r="C504" s="173">
        <v>0</v>
      </c>
    </row>
    <row r="505" spans="1:3" ht="20.100000000000001" customHeight="1">
      <c r="A505" s="168">
        <v>20699</v>
      </c>
      <c r="B505" s="164" t="s">
        <v>1825</v>
      </c>
      <c r="C505" s="173">
        <v>1158</v>
      </c>
    </row>
    <row r="506" spans="1:3" ht="20.100000000000001" customHeight="1">
      <c r="A506" s="168">
        <v>2069901</v>
      </c>
      <c r="B506" s="164" t="s">
        <v>1826</v>
      </c>
      <c r="C506" s="173">
        <v>100</v>
      </c>
    </row>
    <row r="507" spans="1:3" ht="20.100000000000001" hidden="1" customHeight="1">
      <c r="A507" s="168">
        <v>2069902</v>
      </c>
      <c r="B507" s="164" t="s">
        <v>1827</v>
      </c>
      <c r="C507" s="173">
        <v>0</v>
      </c>
    </row>
    <row r="508" spans="1:3" ht="20.100000000000001" hidden="1" customHeight="1">
      <c r="A508" s="168">
        <v>2069903</v>
      </c>
      <c r="B508" s="164" t="s">
        <v>1828</v>
      </c>
      <c r="C508" s="173">
        <v>0</v>
      </c>
    </row>
    <row r="509" spans="1:3" ht="20.100000000000001" customHeight="1">
      <c r="A509" s="168">
        <v>2069999</v>
      </c>
      <c r="B509" s="164" t="s">
        <v>423</v>
      </c>
      <c r="C509" s="173">
        <v>1058</v>
      </c>
    </row>
    <row r="510" spans="1:3" ht="20.100000000000001" customHeight="1">
      <c r="A510" s="168">
        <v>207</v>
      </c>
      <c r="B510" s="164" t="s">
        <v>1829</v>
      </c>
      <c r="C510" s="173">
        <v>8744.3209999999999</v>
      </c>
    </row>
    <row r="511" spans="1:3" ht="20.100000000000001" customHeight="1">
      <c r="A511" s="168">
        <v>20701</v>
      </c>
      <c r="B511" s="164" t="s">
        <v>1830</v>
      </c>
      <c r="C511" s="173">
        <v>3373.8310000000001</v>
      </c>
    </row>
    <row r="512" spans="1:3" ht="20.100000000000001" customHeight="1">
      <c r="A512" s="168">
        <v>2070101</v>
      </c>
      <c r="B512" s="164" t="s">
        <v>1502</v>
      </c>
      <c r="C512" s="173">
        <v>693.88</v>
      </c>
    </row>
    <row r="513" spans="1:3" ht="20.100000000000001" customHeight="1">
      <c r="A513" s="168">
        <v>2070102</v>
      </c>
      <c r="B513" s="164" t="s">
        <v>1503</v>
      </c>
      <c r="C513" s="173">
        <v>10</v>
      </c>
    </row>
    <row r="514" spans="1:3" ht="20.100000000000001" hidden="1" customHeight="1">
      <c r="A514" s="168">
        <v>2070103</v>
      </c>
      <c r="B514" s="164" t="s">
        <v>1504</v>
      </c>
      <c r="C514" s="173">
        <v>0</v>
      </c>
    </row>
    <row r="515" spans="1:3" ht="20.100000000000001" customHeight="1">
      <c r="A515" s="168">
        <v>2070104</v>
      </c>
      <c r="B515" s="164" t="s">
        <v>1831</v>
      </c>
      <c r="C515" s="173">
        <v>257.77999999999997</v>
      </c>
    </row>
    <row r="516" spans="1:3" ht="20.100000000000001" hidden="1" customHeight="1">
      <c r="A516" s="168">
        <v>2070105</v>
      </c>
      <c r="B516" s="164" t="s">
        <v>1832</v>
      </c>
      <c r="C516" s="173">
        <v>0</v>
      </c>
    </row>
    <row r="517" spans="1:3" ht="20.100000000000001" hidden="1" customHeight="1">
      <c r="A517" s="168">
        <v>2070106</v>
      </c>
      <c r="B517" s="164" t="s">
        <v>1833</v>
      </c>
      <c r="C517" s="173">
        <v>0</v>
      </c>
    </row>
    <row r="518" spans="1:3" ht="20.100000000000001" hidden="1" customHeight="1">
      <c r="A518" s="168">
        <v>2070107</v>
      </c>
      <c r="B518" s="164" t="s">
        <v>1834</v>
      </c>
      <c r="C518" s="173">
        <v>0</v>
      </c>
    </row>
    <row r="519" spans="1:3" ht="20.100000000000001" hidden="1" customHeight="1">
      <c r="A519" s="168">
        <v>2070108</v>
      </c>
      <c r="B519" s="164" t="s">
        <v>1835</v>
      </c>
      <c r="C519" s="173">
        <v>0</v>
      </c>
    </row>
    <row r="520" spans="1:3" ht="20.100000000000001" customHeight="1">
      <c r="A520" s="168">
        <v>2070109</v>
      </c>
      <c r="B520" s="164" t="s">
        <v>1836</v>
      </c>
      <c r="C520" s="173">
        <v>815.94100000000003</v>
      </c>
    </row>
    <row r="521" spans="1:3" ht="20.100000000000001" hidden="1" customHeight="1">
      <c r="A521" s="168">
        <v>2070110</v>
      </c>
      <c r="B521" s="164" t="s">
        <v>1837</v>
      </c>
      <c r="C521" s="173">
        <v>0</v>
      </c>
    </row>
    <row r="522" spans="1:3" ht="20.100000000000001" customHeight="1">
      <c r="A522" s="168">
        <v>2070111</v>
      </c>
      <c r="B522" s="164" t="s">
        <v>1838</v>
      </c>
      <c r="C522" s="173">
        <v>10</v>
      </c>
    </row>
    <row r="523" spans="1:3" ht="20.100000000000001" customHeight="1">
      <c r="A523" s="168">
        <v>2070112</v>
      </c>
      <c r="B523" s="164" t="s">
        <v>1839</v>
      </c>
      <c r="C523" s="173">
        <v>204.6</v>
      </c>
    </row>
    <row r="524" spans="1:3" ht="20.100000000000001" customHeight="1">
      <c r="A524" s="168">
        <v>2070113</v>
      </c>
      <c r="B524" s="164" t="s">
        <v>1840</v>
      </c>
      <c r="C524" s="173">
        <v>542.30999999999995</v>
      </c>
    </row>
    <row r="525" spans="1:3" ht="20.100000000000001" customHeight="1">
      <c r="A525" s="168">
        <v>2070114</v>
      </c>
      <c r="B525" s="164" t="s">
        <v>1841</v>
      </c>
      <c r="C525" s="173">
        <v>529.32000000000005</v>
      </c>
    </row>
    <row r="526" spans="1:3" ht="20.100000000000001" customHeight="1">
      <c r="A526" s="168">
        <v>2070199</v>
      </c>
      <c r="B526" s="164" t="s">
        <v>1842</v>
      </c>
      <c r="C526" s="173">
        <v>310</v>
      </c>
    </row>
    <row r="527" spans="1:3" ht="20.100000000000001" customHeight="1">
      <c r="A527" s="168">
        <v>20702</v>
      </c>
      <c r="B527" s="164" t="s">
        <v>1843</v>
      </c>
      <c r="C527" s="173">
        <v>782.73</v>
      </c>
    </row>
    <row r="528" spans="1:3" ht="20.100000000000001" hidden="1" customHeight="1">
      <c r="A528" s="168">
        <v>2070201</v>
      </c>
      <c r="B528" s="164" t="s">
        <v>1502</v>
      </c>
      <c r="C528" s="173">
        <v>0</v>
      </c>
    </row>
    <row r="529" spans="1:3" ht="20.100000000000001" hidden="1" customHeight="1">
      <c r="A529" s="168">
        <v>2070202</v>
      </c>
      <c r="B529" s="164" t="s">
        <v>1503</v>
      </c>
      <c r="C529" s="173">
        <v>0</v>
      </c>
    </row>
    <row r="530" spans="1:3" ht="20.100000000000001" hidden="1" customHeight="1">
      <c r="A530" s="168">
        <v>2070203</v>
      </c>
      <c r="B530" s="164" t="s">
        <v>1504</v>
      </c>
      <c r="C530" s="173">
        <v>0</v>
      </c>
    </row>
    <row r="531" spans="1:3" ht="20.100000000000001" customHeight="1">
      <c r="A531" s="168">
        <v>2070204</v>
      </c>
      <c r="B531" s="164" t="s">
        <v>1844</v>
      </c>
      <c r="C531" s="173">
        <v>319.64999999999998</v>
      </c>
    </row>
    <row r="532" spans="1:3" ht="20.100000000000001" customHeight="1">
      <c r="A532" s="168">
        <v>2070205</v>
      </c>
      <c r="B532" s="164" t="s">
        <v>1845</v>
      </c>
      <c r="C532" s="173">
        <v>463.08</v>
      </c>
    </row>
    <row r="533" spans="1:3" ht="20.100000000000001" hidden="1" customHeight="1">
      <c r="A533" s="168">
        <v>2070206</v>
      </c>
      <c r="B533" s="164" t="s">
        <v>1846</v>
      </c>
      <c r="C533" s="173">
        <v>0</v>
      </c>
    </row>
    <row r="534" spans="1:3" ht="20.100000000000001" hidden="1" customHeight="1">
      <c r="A534" s="168">
        <v>2070299</v>
      </c>
      <c r="B534" s="164" t="s">
        <v>1847</v>
      </c>
      <c r="C534" s="173">
        <v>0</v>
      </c>
    </row>
    <row r="535" spans="1:3" ht="20.100000000000001" customHeight="1">
      <c r="A535" s="168">
        <v>20703</v>
      </c>
      <c r="B535" s="164" t="s">
        <v>1848</v>
      </c>
      <c r="C535" s="173">
        <v>2813.17</v>
      </c>
    </row>
    <row r="536" spans="1:3" ht="20.100000000000001" hidden="1" customHeight="1">
      <c r="A536" s="168">
        <v>2070301</v>
      </c>
      <c r="B536" s="164" t="s">
        <v>1502</v>
      </c>
      <c r="C536" s="173">
        <v>0</v>
      </c>
    </row>
    <row r="537" spans="1:3" ht="20.100000000000001" hidden="1" customHeight="1">
      <c r="A537" s="168">
        <v>2070302</v>
      </c>
      <c r="B537" s="164" t="s">
        <v>1503</v>
      </c>
      <c r="C537" s="173">
        <v>0</v>
      </c>
    </row>
    <row r="538" spans="1:3" ht="20.100000000000001" hidden="1" customHeight="1">
      <c r="A538" s="168">
        <v>2070303</v>
      </c>
      <c r="B538" s="164" t="s">
        <v>1504</v>
      </c>
      <c r="C538" s="173">
        <v>0</v>
      </c>
    </row>
    <row r="539" spans="1:3" ht="20.100000000000001" customHeight="1">
      <c r="A539" s="168">
        <v>2070304</v>
      </c>
      <c r="B539" s="164" t="s">
        <v>1849</v>
      </c>
      <c r="C539" s="173">
        <v>124.39</v>
      </c>
    </row>
    <row r="540" spans="1:3" ht="20.100000000000001" hidden="1" customHeight="1">
      <c r="A540" s="168">
        <v>2070305</v>
      </c>
      <c r="B540" s="164" t="s">
        <v>1850</v>
      </c>
      <c r="C540" s="173">
        <v>0</v>
      </c>
    </row>
    <row r="541" spans="1:3" ht="20.100000000000001" customHeight="1">
      <c r="A541" s="168">
        <v>2070306</v>
      </c>
      <c r="B541" s="164" t="s">
        <v>1851</v>
      </c>
      <c r="C541" s="173">
        <v>80</v>
      </c>
    </row>
    <row r="542" spans="1:3" ht="20.100000000000001" customHeight="1">
      <c r="A542" s="168">
        <v>2070307</v>
      </c>
      <c r="B542" s="164" t="s">
        <v>1852</v>
      </c>
      <c r="C542" s="173">
        <v>2338.7800000000002</v>
      </c>
    </row>
    <row r="543" spans="1:3" ht="20.100000000000001" customHeight="1">
      <c r="A543" s="168">
        <v>2070308</v>
      </c>
      <c r="B543" s="164" t="s">
        <v>1853</v>
      </c>
      <c r="C543" s="173">
        <v>270</v>
      </c>
    </row>
    <row r="544" spans="1:3" ht="20.100000000000001" hidden="1" customHeight="1">
      <c r="A544" s="168">
        <v>2070309</v>
      </c>
      <c r="B544" s="164" t="s">
        <v>1854</v>
      </c>
      <c r="C544" s="173">
        <v>0</v>
      </c>
    </row>
    <row r="545" spans="1:3" ht="20.100000000000001" hidden="1" customHeight="1">
      <c r="A545" s="168">
        <v>2070399</v>
      </c>
      <c r="B545" s="164" t="s">
        <v>1855</v>
      </c>
      <c r="C545" s="173">
        <v>0</v>
      </c>
    </row>
    <row r="546" spans="1:3" ht="20.100000000000001" customHeight="1">
      <c r="A546" s="168">
        <v>20706</v>
      </c>
      <c r="B546" s="164" t="s">
        <v>1856</v>
      </c>
      <c r="C546" s="173">
        <v>97</v>
      </c>
    </row>
    <row r="547" spans="1:3" ht="20.100000000000001" hidden="1" customHeight="1">
      <c r="A547" s="168">
        <v>2070601</v>
      </c>
      <c r="B547" s="164" t="s">
        <v>1502</v>
      </c>
      <c r="C547" s="173">
        <v>0</v>
      </c>
    </row>
    <row r="548" spans="1:3" ht="20.100000000000001" hidden="1" customHeight="1">
      <c r="A548" s="168">
        <v>2070602</v>
      </c>
      <c r="B548" s="164" t="s">
        <v>1503</v>
      </c>
      <c r="C548" s="173">
        <v>0</v>
      </c>
    </row>
    <row r="549" spans="1:3" ht="20.100000000000001" hidden="1" customHeight="1">
      <c r="A549" s="168">
        <v>2070603</v>
      </c>
      <c r="B549" s="164" t="s">
        <v>1504</v>
      </c>
      <c r="C549" s="173">
        <v>0</v>
      </c>
    </row>
    <row r="550" spans="1:3" ht="20.100000000000001" customHeight="1">
      <c r="A550" s="168">
        <v>2070604</v>
      </c>
      <c r="B550" s="164" t="s">
        <v>1857</v>
      </c>
      <c r="C550" s="173">
        <v>97</v>
      </c>
    </row>
    <row r="551" spans="1:3" ht="20.100000000000001" hidden="1" customHeight="1">
      <c r="A551" s="168">
        <v>2070605</v>
      </c>
      <c r="B551" s="164" t="s">
        <v>1858</v>
      </c>
      <c r="C551" s="173">
        <v>0</v>
      </c>
    </row>
    <row r="552" spans="1:3" ht="20.100000000000001" hidden="1" customHeight="1">
      <c r="A552" s="168">
        <v>2070606</v>
      </c>
      <c r="B552" s="164" t="s">
        <v>1859</v>
      </c>
      <c r="C552" s="173">
        <v>0</v>
      </c>
    </row>
    <row r="553" spans="1:3" ht="20.100000000000001" hidden="1" customHeight="1">
      <c r="A553" s="168">
        <v>2070607</v>
      </c>
      <c r="B553" s="164" t="s">
        <v>1860</v>
      </c>
      <c r="C553" s="173">
        <v>0</v>
      </c>
    </row>
    <row r="554" spans="1:3" ht="20.100000000000001" hidden="1" customHeight="1">
      <c r="A554" s="168">
        <v>2070699</v>
      </c>
      <c r="B554" s="164" t="s">
        <v>1861</v>
      </c>
      <c r="C554" s="173">
        <v>0</v>
      </c>
    </row>
    <row r="555" spans="1:3" ht="20.100000000000001" hidden="1" customHeight="1">
      <c r="A555" s="168">
        <v>20707</v>
      </c>
      <c r="B555" s="164" t="s">
        <v>1862</v>
      </c>
      <c r="C555" s="173">
        <v>0</v>
      </c>
    </row>
    <row r="556" spans="1:3" ht="20.100000000000001" customHeight="1">
      <c r="A556" s="168">
        <v>20708</v>
      </c>
      <c r="B556" s="164" t="s">
        <v>1863</v>
      </c>
      <c r="C556" s="173">
        <v>1190.5899999999999</v>
      </c>
    </row>
    <row r="557" spans="1:3" ht="20.100000000000001" hidden="1" customHeight="1">
      <c r="A557" s="168">
        <v>2070801</v>
      </c>
      <c r="B557" s="164" t="s">
        <v>1502</v>
      </c>
      <c r="C557" s="173">
        <v>0</v>
      </c>
    </row>
    <row r="558" spans="1:3" ht="20.100000000000001" hidden="1" customHeight="1">
      <c r="A558" s="168">
        <v>2070802</v>
      </c>
      <c r="B558" s="164" t="s">
        <v>1503</v>
      </c>
      <c r="C558" s="173">
        <v>0</v>
      </c>
    </row>
    <row r="559" spans="1:3" ht="20.100000000000001" hidden="1" customHeight="1">
      <c r="A559" s="168">
        <v>2070803</v>
      </c>
      <c r="B559" s="164" t="s">
        <v>1504</v>
      </c>
      <c r="C559" s="173">
        <v>0</v>
      </c>
    </row>
    <row r="560" spans="1:3" ht="20.100000000000001" customHeight="1">
      <c r="A560" s="168">
        <v>2070804</v>
      </c>
      <c r="B560" s="164" t="s">
        <v>1864</v>
      </c>
      <c r="C560" s="173">
        <v>54</v>
      </c>
    </row>
    <row r="561" spans="1:3" ht="20.100000000000001" customHeight="1">
      <c r="A561" s="168">
        <v>2070805</v>
      </c>
      <c r="B561" s="164" t="s">
        <v>1865</v>
      </c>
      <c r="C561" s="173">
        <v>1076.5899999999999</v>
      </c>
    </row>
    <row r="562" spans="1:3" ht="20.100000000000001" hidden="1" customHeight="1">
      <c r="A562" s="168">
        <v>2070806</v>
      </c>
      <c r="B562" s="164" t="s">
        <v>1866</v>
      </c>
      <c r="C562" s="173">
        <v>0</v>
      </c>
    </row>
    <row r="563" spans="1:3" ht="20.100000000000001" customHeight="1">
      <c r="A563" s="168">
        <v>2070899</v>
      </c>
      <c r="B563" s="164" t="s">
        <v>1867</v>
      </c>
      <c r="C563" s="173">
        <v>60</v>
      </c>
    </row>
    <row r="564" spans="1:3" ht="20.100000000000001" hidden="1" customHeight="1">
      <c r="A564" s="168">
        <v>20709</v>
      </c>
      <c r="B564" s="164" t="s">
        <v>1868</v>
      </c>
      <c r="C564" s="173">
        <v>0</v>
      </c>
    </row>
    <row r="565" spans="1:3" ht="20.100000000000001" hidden="1" customHeight="1">
      <c r="A565" s="168">
        <v>20710</v>
      </c>
      <c r="B565" s="164" t="s">
        <v>1869</v>
      </c>
      <c r="C565" s="173">
        <v>0</v>
      </c>
    </row>
    <row r="566" spans="1:3" ht="20.100000000000001" customHeight="1">
      <c r="A566" s="168">
        <v>20799</v>
      </c>
      <c r="B566" s="164" t="s">
        <v>1870</v>
      </c>
      <c r="C566" s="173">
        <v>487</v>
      </c>
    </row>
    <row r="567" spans="1:3" ht="20.100000000000001" hidden="1" customHeight="1">
      <c r="A567" s="168">
        <v>2079902</v>
      </c>
      <c r="B567" s="164" t="s">
        <v>1871</v>
      </c>
      <c r="C567" s="173">
        <v>0</v>
      </c>
    </row>
    <row r="568" spans="1:3" ht="20.100000000000001" hidden="1" customHeight="1">
      <c r="A568" s="168">
        <v>2079903</v>
      </c>
      <c r="B568" s="164" t="s">
        <v>1872</v>
      </c>
      <c r="C568" s="173">
        <v>0</v>
      </c>
    </row>
    <row r="569" spans="1:3" ht="20.100000000000001" customHeight="1">
      <c r="A569" s="168">
        <v>2079999</v>
      </c>
      <c r="B569" s="164" t="s">
        <v>1873</v>
      </c>
      <c r="C569" s="173">
        <v>487</v>
      </c>
    </row>
    <row r="570" spans="1:3" ht="20.100000000000001" customHeight="1">
      <c r="A570" s="168">
        <v>208</v>
      </c>
      <c r="B570" s="164" t="s">
        <v>1874</v>
      </c>
      <c r="C570" s="173">
        <v>118485.058</v>
      </c>
    </row>
    <row r="571" spans="1:3" ht="20.100000000000001" customHeight="1">
      <c r="A571" s="168">
        <v>20801</v>
      </c>
      <c r="B571" s="164" t="s">
        <v>1875</v>
      </c>
      <c r="C571" s="173">
        <v>3082.1980000000099</v>
      </c>
    </row>
    <row r="572" spans="1:3" ht="20.100000000000001" customHeight="1">
      <c r="A572" s="168">
        <v>2080101</v>
      </c>
      <c r="B572" s="164" t="s">
        <v>1502</v>
      </c>
      <c r="C572" s="173">
        <v>663.1</v>
      </c>
    </row>
    <row r="573" spans="1:3" ht="20.100000000000001" customHeight="1">
      <c r="A573" s="168">
        <v>2080102</v>
      </c>
      <c r="B573" s="164" t="s">
        <v>1503</v>
      </c>
      <c r="C573" s="173">
        <v>213</v>
      </c>
    </row>
    <row r="574" spans="1:3" ht="20.100000000000001" hidden="1" customHeight="1">
      <c r="A574" s="168">
        <v>2080103</v>
      </c>
      <c r="B574" s="164" t="s">
        <v>1504</v>
      </c>
      <c r="C574" s="173">
        <v>0</v>
      </c>
    </row>
    <row r="575" spans="1:3" ht="20.100000000000001" hidden="1" customHeight="1">
      <c r="A575" s="168">
        <v>2080104</v>
      </c>
      <c r="B575" s="164" t="s">
        <v>1876</v>
      </c>
      <c r="C575" s="173">
        <v>0</v>
      </c>
    </row>
    <row r="576" spans="1:3" ht="20.100000000000001" hidden="1" customHeight="1">
      <c r="A576" s="168">
        <v>2080105</v>
      </c>
      <c r="B576" s="164" t="s">
        <v>1877</v>
      </c>
      <c r="C576" s="173">
        <v>0</v>
      </c>
    </row>
    <row r="577" spans="1:3" ht="20.100000000000001" hidden="1" customHeight="1">
      <c r="A577" s="168">
        <v>2080106</v>
      </c>
      <c r="B577" s="164" t="s">
        <v>1878</v>
      </c>
      <c r="C577" s="173">
        <v>0</v>
      </c>
    </row>
    <row r="578" spans="1:3" ht="20.100000000000001" customHeight="1">
      <c r="A578" s="168">
        <v>2080107</v>
      </c>
      <c r="B578" s="164" t="s">
        <v>1879</v>
      </c>
      <c r="C578" s="173">
        <v>221</v>
      </c>
    </row>
    <row r="579" spans="1:3" ht="20.100000000000001" hidden="1" customHeight="1">
      <c r="A579" s="168">
        <v>2080108</v>
      </c>
      <c r="B579" s="164" t="s">
        <v>1544</v>
      </c>
      <c r="C579" s="173">
        <v>0</v>
      </c>
    </row>
    <row r="580" spans="1:3" ht="20.100000000000001" customHeight="1">
      <c r="A580" s="168">
        <v>2080109</v>
      </c>
      <c r="B580" s="164" t="s">
        <v>1880</v>
      </c>
      <c r="C580" s="173">
        <v>1643.09800000001</v>
      </c>
    </row>
    <row r="581" spans="1:3" ht="20.100000000000001" hidden="1" customHeight="1">
      <c r="A581" s="168">
        <v>2080110</v>
      </c>
      <c r="B581" s="164" t="s">
        <v>1881</v>
      </c>
      <c r="C581" s="173">
        <v>0</v>
      </c>
    </row>
    <row r="582" spans="1:3" ht="20.100000000000001" hidden="1" customHeight="1">
      <c r="A582" s="168">
        <v>2080111</v>
      </c>
      <c r="B582" s="164" t="s">
        <v>1882</v>
      </c>
      <c r="C582" s="173">
        <v>0</v>
      </c>
    </row>
    <row r="583" spans="1:3" ht="20.100000000000001" hidden="1" customHeight="1">
      <c r="A583" s="168">
        <v>2080112</v>
      </c>
      <c r="B583" s="164" t="s">
        <v>1883</v>
      </c>
      <c r="C583" s="173">
        <v>0</v>
      </c>
    </row>
    <row r="584" spans="1:3" ht="20.100000000000001" customHeight="1">
      <c r="A584" s="168">
        <v>2080199</v>
      </c>
      <c r="B584" s="164" t="s">
        <v>1884</v>
      </c>
      <c r="C584" s="173">
        <v>342</v>
      </c>
    </row>
    <row r="585" spans="1:3" ht="20.100000000000001" customHeight="1">
      <c r="A585" s="168">
        <v>20802</v>
      </c>
      <c r="B585" s="164" t="s">
        <v>1885</v>
      </c>
      <c r="C585" s="173">
        <v>584.78599999999904</v>
      </c>
    </row>
    <row r="586" spans="1:3" ht="20.100000000000001" customHeight="1">
      <c r="A586" s="168">
        <v>2080201</v>
      </c>
      <c r="B586" s="164" t="s">
        <v>1502</v>
      </c>
      <c r="C586" s="173">
        <v>408.19</v>
      </c>
    </row>
    <row r="587" spans="1:3" ht="20.100000000000001" hidden="1" customHeight="1">
      <c r="A587" s="168">
        <v>2080202</v>
      </c>
      <c r="B587" s="164" t="s">
        <v>1503</v>
      </c>
      <c r="C587" s="173">
        <v>0</v>
      </c>
    </row>
    <row r="588" spans="1:3" ht="20.100000000000001" hidden="1" customHeight="1">
      <c r="A588" s="168">
        <v>2080203</v>
      </c>
      <c r="B588" s="164" t="s">
        <v>1504</v>
      </c>
      <c r="C588" s="173">
        <v>0</v>
      </c>
    </row>
    <row r="589" spans="1:3" ht="20.100000000000001" hidden="1" customHeight="1">
      <c r="A589" s="168">
        <v>2080206</v>
      </c>
      <c r="B589" s="164" t="s">
        <v>1886</v>
      </c>
      <c r="C589" s="173">
        <v>0</v>
      </c>
    </row>
    <row r="590" spans="1:3" ht="20.100000000000001" hidden="1" customHeight="1">
      <c r="A590" s="168">
        <v>2080207</v>
      </c>
      <c r="B590" s="164" t="s">
        <v>1887</v>
      </c>
      <c r="C590" s="173">
        <v>0</v>
      </c>
    </row>
    <row r="591" spans="1:3" ht="20.100000000000001" customHeight="1">
      <c r="A591" s="168">
        <v>2080208</v>
      </c>
      <c r="B591" s="164" t="s">
        <v>1888</v>
      </c>
      <c r="C591" s="173">
        <v>19.595999999999499</v>
      </c>
    </row>
    <row r="592" spans="1:3" ht="20.100000000000001" customHeight="1">
      <c r="A592" s="168">
        <v>2080299</v>
      </c>
      <c r="B592" s="164" t="s">
        <v>1889</v>
      </c>
      <c r="C592" s="173">
        <v>156</v>
      </c>
    </row>
    <row r="593" spans="1:3" ht="20.100000000000001" hidden="1" customHeight="1">
      <c r="A593" s="168">
        <v>20804</v>
      </c>
      <c r="B593" s="164" t="s">
        <v>1890</v>
      </c>
      <c r="C593" s="173">
        <v>0</v>
      </c>
    </row>
    <row r="594" spans="1:3" ht="20.100000000000001" hidden="1" customHeight="1">
      <c r="A594" s="168">
        <v>2080402</v>
      </c>
      <c r="B594" s="164" t="s">
        <v>1891</v>
      </c>
      <c r="C594" s="173">
        <v>0</v>
      </c>
    </row>
    <row r="595" spans="1:3" ht="20.100000000000001" hidden="1" customHeight="1">
      <c r="A595" s="168">
        <v>2080451</v>
      </c>
      <c r="B595" s="164" t="s">
        <v>1892</v>
      </c>
      <c r="C595" s="173">
        <v>0</v>
      </c>
    </row>
    <row r="596" spans="1:3" ht="20.100000000000001" customHeight="1">
      <c r="A596" s="168">
        <v>20805</v>
      </c>
      <c r="B596" s="164" t="s">
        <v>1893</v>
      </c>
      <c r="C596" s="173">
        <v>56695.925999999999</v>
      </c>
    </row>
    <row r="597" spans="1:3" ht="20.100000000000001" customHeight="1">
      <c r="A597" s="168">
        <v>2080501</v>
      </c>
      <c r="B597" s="164" t="s">
        <v>1894</v>
      </c>
      <c r="C597" s="173">
        <v>0.08</v>
      </c>
    </row>
    <row r="598" spans="1:3" ht="20.100000000000001" hidden="1" customHeight="1">
      <c r="A598" s="168">
        <v>2080502</v>
      </c>
      <c r="B598" s="164" t="s">
        <v>1895</v>
      </c>
      <c r="C598" s="173">
        <v>0</v>
      </c>
    </row>
    <row r="599" spans="1:3" ht="20.100000000000001" hidden="1" customHeight="1">
      <c r="A599" s="168">
        <v>2080503</v>
      </c>
      <c r="B599" s="164" t="s">
        <v>1896</v>
      </c>
      <c r="C599" s="173">
        <v>0</v>
      </c>
    </row>
    <row r="600" spans="1:3" ht="20.100000000000001" customHeight="1">
      <c r="A600" s="168">
        <v>2080505</v>
      </c>
      <c r="B600" s="164" t="s">
        <v>1897</v>
      </c>
      <c r="C600" s="173">
        <v>25297.712</v>
      </c>
    </row>
    <row r="601" spans="1:3" ht="20.100000000000001" customHeight="1">
      <c r="A601" s="168">
        <v>2080506</v>
      </c>
      <c r="B601" s="164" t="s">
        <v>1898</v>
      </c>
      <c r="C601" s="173">
        <v>12676.614</v>
      </c>
    </row>
    <row r="602" spans="1:3" ht="20.100000000000001" hidden="1" customHeight="1">
      <c r="A602" s="168">
        <v>2080507</v>
      </c>
      <c r="B602" s="164" t="s">
        <v>1899</v>
      </c>
      <c r="C602" s="173">
        <v>0</v>
      </c>
    </row>
    <row r="603" spans="1:3" ht="20.100000000000001" customHeight="1">
      <c r="A603" s="168">
        <v>2080599</v>
      </c>
      <c r="B603" s="164" t="s">
        <v>1900</v>
      </c>
      <c r="C603" s="173">
        <v>18765.98</v>
      </c>
    </row>
    <row r="604" spans="1:3" ht="20.100000000000001" hidden="1" customHeight="1">
      <c r="A604" s="168">
        <v>20806</v>
      </c>
      <c r="B604" s="164" t="s">
        <v>1901</v>
      </c>
      <c r="C604" s="173">
        <v>0</v>
      </c>
    </row>
    <row r="605" spans="1:3" ht="20.100000000000001" hidden="1" customHeight="1">
      <c r="A605" s="168">
        <v>2080601</v>
      </c>
      <c r="B605" s="164" t="s">
        <v>1902</v>
      </c>
      <c r="C605" s="173">
        <v>0</v>
      </c>
    </row>
    <row r="606" spans="1:3" ht="20.100000000000001" hidden="1" customHeight="1">
      <c r="A606" s="168">
        <v>2080602</v>
      </c>
      <c r="B606" s="164" t="s">
        <v>1903</v>
      </c>
      <c r="C606" s="173">
        <v>0</v>
      </c>
    </row>
    <row r="607" spans="1:3" ht="20.100000000000001" hidden="1" customHeight="1">
      <c r="A607" s="168">
        <v>2080699</v>
      </c>
      <c r="B607" s="164" t="s">
        <v>1904</v>
      </c>
      <c r="C607" s="173">
        <v>0</v>
      </c>
    </row>
    <row r="608" spans="1:3" ht="20.100000000000001" customHeight="1">
      <c r="A608" s="168">
        <v>20807</v>
      </c>
      <c r="B608" s="164" t="s">
        <v>1905</v>
      </c>
      <c r="C608" s="173">
        <v>5150</v>
      </c>
    </row>
    <row r="609" spans="1:3" ht="20.100000000000001" hidden="1" customHeight="1">
      <c r="A609" s="168">
        <v>2080701</v>
      </c>
      <c r="B609" s="164" t="s">
        <v>1906</v>
      </c>
      <c r="C609" s="173">
        <v>0</v>
      </c>
    </row>
    <row r="610" spans="1:3" ht="20.100000000000001" customHeight="1">
      <c r="A610" s="168">
        <v>2080702</v>
      </c>
      <c r="B610" s="164" t="s">
        <v>1907</v>
      </c>
      <c r="C610" s="173">
        <v>500</v>
      </c>
    </row>
    <row r="611" spans="1:3" ht="20.100000000000001" customHeight="1">
      <c r="A611" s="168">
        <v>2080704</v>
      </c>
      <c r="B611" s="164" t="s">
        <v>1908</v>
      </c>
      <c r="C611" s="173">
        <v>3000</v>
      </c>
    </row>
    <row r="612" spans="1:3" ht="20.100000000000001" customHeight="1">
      <c r="A612" s="168">
        <v>2080705</v>
      </c>
      <c r="B612" s="164" t="s">
        <v>1909</v>
      </c>
      <c r="C612" s="173">
        <v>800</v>
      </c>
    </row>
    <row r="613" spans="1:3" ht="20.100000000000001" hidden="1" customHeight="1">
      <c r="A613" s="168">
        <v>2080709</v>
      </c>
      <c r="B613" s="164" t="s">
        <v>1910</v>
      </c>
      <c r="C613" s="173">
        <v>0</v>
      </c>
    </row>
    <row r="614" spans="1:3" ht="20.100000000000001" hidden="1" customHeight="1">
      <c r="A614" s="168">
        <v>2080711</v>
      </c>
      <c r="B614" s="164" t="s">
        <v>1911</v>
      </c>
      <c r="C614" s="173">
        <v>0</v>
      </c>
    </row>
    <row r="615" spans="1:3" ht="20.100000000000001" hidden="1" customHeight="1">
      <c r="A615" s="168">
        <v>2080712</v>
      </c>
      <c r="B615" s="164" t="s">
        <v>1912</v>
      </c>
      <c r="C615" s="173">
        <v>0</v>
      </c>
    </row>
    <row r="616" spans="1:3" ht="20.100000000000001" hidden="1" customHeight="1">
      <c r="A616" s="168">
        <v>2080713</v>
      </c>
      <c r="B616" s="164" t="s">
        <v>1913</v>
      </c>
      <c r="C616" s="173">
        <v>0</v>
      </c>
    </row>
    <row r="617" spans="1:3" ht="20.100000000000001" customHeight="1">
      <c r="A617" s="168">
        <v>2080799</v>
      </c>
      <c r="B617" s="164" t="s">
        <v>1914</v>
      </c>
      <c r="C617" s="173">
        <v>850</v>
      </c>
    </row>
    <row r="618" spans="1:3" ht="20.100000000000001" customHeight="1">
      <c r="A618" s="168">
        <v>20808</v>
      </c>
      <c r="B618" s="164" t="s">
        <v>1915</v>
      </c>
      <c r="C618" s="173">
        <v>6649.32</v>
      </c>
    </row>
    <row r="619" spans="1:3" ht="20.100000000000001" customHeight="1">
      <c r="A619" s="168">
        <v>2080801</v>
      </c>
      <c r="B619" s="164" t="s">
        <v>1916</v>
      </c>
      <c r="C619" s="173">
        <v>1006.79</v>
      </c>
    </row>
    <row r="620" spans="1:3" ht="20.100000000000001" customHeight="1">
      <c r="A620" s="168">
        <v>2080802</v>
      </c>
      <c r="B620" s="164" t="s">
        <v>1917</v>
      </c>
      <c r="C620" s="173">
        <v>1558.53</v>
      </c>
    </row>
    <row r="621" spans="1:3" ht="20.100000000000001" customHeight="1">
      <c r="A621" s="168">
        <v>2080803</v>
      </c>
      <c r="B621" s="164" t="s">
        <v>1918</v>
      </c>
      <c r="C621" s="173">
        <v>2783</v>
      </c>
    </row>
    <row r="622" spans="1:3" ht="20.100000000000001" customHeight="1">
      <c r="A622" s="168">
        <v>2080804</v>
      </c>
      <c r="B622" s="164" t="s">
        <v>1919</v>
      </c>
      <c r="C622" s="173">
        <v>168</v>
      </c>
    </row>
    <row r="623" spans="1:3" ht="20.100000000000001" hidden="1" customHeight="1">
      <c r="A623" s="168">
        <v>2080805</v>
      </c>
      <c r="B623" s="164" t="s">
        <v>1920</v>
      </c>
      <c r="C623" s="173">
        <v>0</v>
      </c>
    </row>
    <row r="624" spans="1:3" ht="20.100000000000001" hidden="1" customHeight="1">
      <c r="A624" s="168">
        <v>2080806</v>
      </c>
      <c r="B624" s="164" t="s">
        <v>1921</v>
      </c>
      <c r="C624" s="173">
        <v>0</v>
      </c>
    </row>
    <row r="625" spans="1:3" ht="20.100000000000001" customHeight="1">
      <c r="A625" s="168">
        <v>2080899</v>
      </c>
      <c r="B625" s="164" t="s">
        <v>1922</v>
      </c>
      <c r="C625" s="173">
        <v>1133</v>
      </c>
    </row>
    <row r="626" spans="1:3" ht="20.100000000000001" customHeight="1">
      <c r="A626" s="168">
        <v>20809</v>
      </c>
      <c r="B626" s="164" t="s">
        <v>1923</v>
      </c>
      <c r="C626" s="173">
        <v>3452</v>
      </c>
    </row>
    <row r="627" spans="1:3" ht="20.100000000000001" customHeight="1">
      <c r="A627" s="168">
        <v>2080901</v>
      </c>
      <c r="B627" s="164" t="s">
        <v>1924</v>
      </c>
      <c r="C627" s="173">
        <v>1324</v>
      </c>
    </row>
    <row r="628" spans="1:3" ht="20.100000000000001" customHeight="1">
      <c r="A628" s="168">
        <v>2080902</v>
      </c>
      <c r="B628" s="164" t="s">
        <v>1925</v>
      </c>
      <c r="C628" s="173">
        <v>670</v>
      </c>
    </row>
    <row r="629" spans="1:3" ht="20.100000000000001" customHeight="1">
      <c r="A629" s="168">
        <v>2080903</v>
      </c>
      <c r="B629" s="164" t="s">
        <v>1926</v>
      </c>
      <c r="C629" s="173">
        <v>27</v>
      </c>
    </row>
    <row r="630" spans="1:3" ht="20.100000000000001" customHeight="1">
      <c r="A630" s="168">
        <v>2080904</v>
      </c>
      <c r="B630" s="164" t="s">
        <v>1927</v>
      </c>
      <c r="C630" s="173">
        <v>94</v>
      </c>
    </row>
    <row r="631" spans="1:3" ht="20.100000000000001" customHeight="1">
      <c r="A631" s="168">
        <v>2080905</v>
      </c>
      <c r="B631" s="164" t="s">
        <v>1928</v>
      </c>
      <c r="C631" s="173">
        <v>537</v>
      </c>
    </row>
    <row r="632" spans="1:3" ht="20.100000000000001" customHeight="1">
      <c r="A632" s="168">
        <v>2080999</v>
      </c>
      <c r="B632" s="164" t="s">
        <v>1929</v>
      </c>
      <c r="C632" s="173">
        <v>800</v>
      </c>
    </row>
    <row r="633" spans="1:3" ht="20.100000000000001" customHeight="1">
      <c r="A633" s="168">
        <v>20810</v>
      </c>
      <c r="B633" s="164" t="s">
        <v>1930</v>
      </c>
      <c r="C633" s="173">
        <v>2820.45</v>
      </c>
    </row>
    <row r="634" spans="1:3" ht="20.100000000000001" customHeight="1">
      <c r="A634" s="168">
        <v>2081001</v>
      </c>
      <c r="B634" s="164" t="s">
        <v>1931</v>
      </c>
      <c r="C634" s="173">
        <v>900</v>
      </c>
    </row>
    <row r="635" spans="1:3" ht="20.100000000000001" customHeight="1">
      <c r="A635" s="168">
        <v>2081002</v>
      </c>
      <c r="B635" s="164" t="s">
        <v>1932</v>
      </c>
      <c r="C635" s="173">
        <v>1110.0060000000001</v>
      </c>
    </row>
    <row r="636" spans="1:3" ht="20.100000000000001" hidden="1" customHeight="1">
      <c r="A636" s="168">
        <v>2081003</v>
      </c>
      <c r="B636" s="164" t="s">
        <v>1933</v>
      </c>
      <c r="C636" s="173">
        <v>0</v>
      </c>
    </row>
    <row r="637" spans="1:3" ht="20.100000000000001" customHeight="1">
      <c r="A637" s="168">
        <v>2081004</v>
      </c>
      <c r="B637" s="164" t="s">
        <v>1934</v>
      </c>
      <c r="C637" s="173">
        <v>206</v>
      </c>
    </row>
    <row r="638" spans="1:3" ht="20.100000000000001" customHeight="1">
      <c r="A638" s="168">
        <v>2081005</v>
      </c>
      <c r="B638" s="164" t="s">
        <v>1935</v>
      </c>
      <c r="C638" s="173">
        <v>599.06399999999996</v>
      </c>
    </row>
    <row r="639" spans="1:3" ht="20.100000000000001" hidden="1" customHeight="1">
      <c r="A639" s="168">
        <v>2081006</v>
      </c>
      <c r="B639" s="164" t="s">
        <v>1936</v>
      </c>
      <c r="C639" s="173">
        <v>0</v>
      </c>
    </row>
    <row r="640" spans="1:3" ht="20.100000000000001" customHeight="1">
      <c r="A640" s="168">
        <v>2081099</v>
      </c>
      <c r="B640" s="164" t="s">
        <v>1937</v>
      </c>
      <c r="C640" s="173">
        <v>4.38</v>
      </c>
    </row>
    <row r="641" spans="1:3" ht="20.100000000000001" customHeight="1">
      <c r="A641" s="168">
        <v>20811</v>
      </c>
      <c r="B641" s="164" t="s">
        <v>1938</v>
      </c>
      <c r="C641" s="173">
        <v>2226.67</v>
      </c>
    </row>
    <row r="642" spans="1:3" ht="20.100000000000001" customHeight="1">
      <c r="A642" s="168">
        <v>2081101</v>
      </c>
      <c r="B642" s="164" t="s">
        <v>1502</v>
      </c>
      <c r="C642" s="173">
        <v>111.67</v>
      </c>
    </row>
    <row r="643" spans="1:3" ht="20.100000000000001" hidden="1" customHeight="1">
      <c r="A643" s="168">
        <v>2081102</v>
      </c>
      <c r="B643" s="164" t="s">
        <v>1503</v>
      </c>
      <c r="C643" s="173">
        <v>0</v>
      </c>
    </row>
    <row r="644" spans="1:3" ht="20.100000000000001" hidden="1" customHeight="1">
      <c r="A644" s="168">
        <v>2081103</v>
      </c>
      <c r="B644" s="164" t="s">
        <v>1504</v>
      </c>
      <c r="C644" s="173">
        <v>0</v>
      </c>
    </row>
    <row r="645" spans="1:3" ht="20.100000000000001" customHeight="1">
      <c r="A645" s="168">
        <v>2081104</v>
      </c>
      <c r="B645" s="164" t="s">
        <v>1939</v>
      </c>
      <c r="C645" s="173">
        <v>398</v>
      </c>
    </row>
    <row r="646" spans="1:3" ht="20.100000000000001" customHeight="1">
      <c r="A646" s="168">
        <v>2081105</v>
      </c>
      <c r="B646" s="164" t="s">
        <v>1940</v>
      </c>
      <c r="C646" s="173">
        <v>108</v>
      </c>
    </row>
    <row r="647" spans="1:3" ht="20.100000000000001" customHeight="1">
      <c r="A647" s="168">
        <v>2081106</v>
      </c>
      <c r="B647" s="164" t="s">
        <v>1941</v>
      </c>
      <c r="C647" s="173">
        <v>5.52</v>
      </c>
    </row>
    <row r="648" spans="1:3" ht="20.100000000000001" customHeight="1">
      <c r="A648" s="168">
        <v>2081107</v>
      </c>
      <c r="B648" s="164" t="s">
        <v>1942</v>
      </c>
      <c r="C648" s="173">
        <v>784</v>
      </c>
    </row>
    <row r="649" spans="1:3" ht="20.100000000000001" customHeight="1">
      <c r="A649" s="168">
        <v>2081199</v>
      </c>
      <c r="B649" s="164" t="s">
        <v>1943</v>
      </c>
      <c r="C649" s="173">
        <v>819.48</v>
      </c>
    </row>
    <row r="650" spans="1:3" ht="20.100000000000001" hidden="1" customHeight="1">
      <c r="A650" s="168">
        <v>20816</v>
      </c>
      <c r="B650" s="164" t="s">
        <v>1944</v>
      </c>
      <c r="C650" s="173">
        <v>0</v>
      </c>
    </row>
    <row r="651" spans="1:3" ht="20.100000000000001" hidden="1" customHeight="1">
      <c r="A651" s="168">
        <v>2081601</v>
      </c>
      <c r="B651" s="164" t="s">
        <v>1502</v>
      </c>
      <c r="C651" s="173">
        <v>0</v>
      </c>
    </row>
    <row r="652" spans="1:3" ht="20.100000000000001" hidden="1" customHeight="1">
      <c r="A652" s="168">
        <v>2081602</v>
      </c>
      <c r="B652" s="164" t="s">
        <v>1503</v>
      </c>
      <c r="C652" s="173">
        <v>0</v>
      </c>
    </row>
    <row r="653" spans="1:3" ht="20.100000000000001" hidden="1" customHeight="1">
      <c r="A653" s="168">
        <v>2081603</v>
      </c>
      <c r="B653" s="164" t="s">
        <v>1504</v>
      </c>
      <c r="C653" s="173">
        <v>0</v>
      </c>
    </row>
    <row r="654" spans="1:3" ht="20.100000000000001" hidden="1" customHeight="1">
      <c r="A654" s="168">
        <v>2081699</v>
      </c>
      <c r="B654" s="164" t="s">
        <v>1945</v>
      </c>
      <c r="C654" s="173">
        <v>0</v>
      </c>
    </row>
    <row r="655" spans="1:3" ht="20.100000000000001" customHeight="1">
      <c r="A655" s="168">
        <v>20819</v>
      </c>
      <c r="B655" s="164" t="s">
        <v>1946</v>
      </c>
      <c r="C655" s="173">
        <v>28081</v>
      </c>
    </row>
    <row r="656" spans="1:3" ht="20.100000000000001" customHeight="1">
      <c r="A656" s="168">
        <v>2081901</v>
      </c>
      <c r="B656" s="164" t="s">
        <v>1947</v>
      </c>
      <c r="C656" s="173">
        <v>13081</v>
      </c>
    </row>
    <row r="657" spans="1:3" ht="20.100000000000001" customHeight="1">
      <c r="A657" s="168">
        <v>2081902</v>
      </c>
      <c r="B657" s="164" t="s">
        <v>1948</v>
      </c>
      <c r="C657" s="173">
        <v>15000</v>
      </c>
    </row>
    <row r="658" spans="1:3" ht="20.100000000000001" customHeight="1">
      <c r="A658" s="168">
        <v>20820</v>
      </c>
      <c r="B658" s="164" t="s">
        <v>1949</v>
      </c>
      <c r="C658" s="173">
        <v>180</v>
      </c>
    </row>
    <row r="659" spans="1:3" ht="20.100000000000001" customHeight="1">
      <c r="A659" s="168">
        <v>2082001</v>
      </c>
      <c r="B659" s="164" t="s">
        <v>1950</v>
      </c>
      <c r="C659" s="173">
        <v>100</v>
      </c>
    </row>
    <row r="660" spans="1:3" ht="20.100000000000001" customHeight="1">
      <c r="A660" s="168">
        <v>2082002</v>
      </c>
      <c r="B660" s="164" t="s">
        <v>1951</v>
      </c>
      <c r="C660" s="173">
        <v>80</v>
      </c>
    </row>
    <row r="661" spans="1:3" ht="20.100000000000001" customHeight="1">
      <c r="A661" s="168">
        <v>20821</v>
      </c>
      <c r="B661" s="164" t="s">
        <v>1952</v>
      </c>
      <c r="C661" s="173">
        <v>5500</v>
      </c>
    </row>
    <row r="662" spans="1:3" ht="20.100000000000001" customHeight="1">
      <c r="A662" s="168">
        <v>2082101</v>
      </c>
      <c r="B662" s="164" t="s">
        <v>1953</v>
      </c>
      <c r="C662" s="173">
        <v>2100</v>
      </c>
    </row>
    <row r="663" spans="1:3" ht="20.100000000000001" customHeight="1">
      <c r="A663" s="168">
        <v>2082102</v>
      </c>
      <c r="B663" s="164" t="s">
        <v>1954</v>
      </c>
      <c r="C663" s="173">
        <v>3400</v>
      </c>
    </row>
    <row r="664" spans="1:3" ht="20.100000000000001" hidden="1" customHeight="1">
      <c r="A664" s="168">
        <v>20822</v>
      </c>
      <c r="B664" s="164" t="s">
        <v>1955</v>
      </c>
      <c r="C664" s="173">
        <v>0</v>
      </c>
    </row>
    <row r="665" spans="1:3" ht="20.100000000000001" hidden="1" customHeight="1">
      <c r="A665" s="168">
        <v>20823</v>
      </c>
      <c r="B665" s="164" t="s">
        <v>1956</v>
      </c>
      <c r="C665" s="173">
        <v>0</v>
      </c>
    </row>
    <row r="666" spans="1:3" ht="20.100000000000001" hidden="1" customHeight="1">
      <c r="A666" s="168">
        <v>20824</v>
      </c>
      <c r="B666" s="164" t="s">
        <v>1957</v>
      </c>
      <c r="C666" s="173">
        <v>0</v>
      </c>
    </row>
    <row r="667" spans="1:3" ht="20.100000000000001" hidden="1" customHeight="1">
      <c r="A667" s="168">
        <v>2082401</v>
      </c>
      <c r="B667" s="164" t="s">
        <v>1958</v>
      </c>
      <c r="C667" s="173">
        <v>0</v>
      </c>
    </row>
    <row r="668" spans="1:3" ht="20.100000000000001" hidden="1" customHeight="1">
      <c r="A668" s="168">
        <v>2082402</v>
      </c>
      <c r="B668" s="164" t="s">
        <v>1959</v>
      </c>
      <c r="C668" s="173">
        <v>0</v>
      </c>
    </row>
    <row r="669" spans="1:3" ht="20.100000000000001" customHeight="1">
      <c r="A669" s="168">
        <v>20825</v>
      </c>
      <c r="B669" s="164" t="s">
        <v>1960</v>
      </c>
      <c r="C669" s="173">
        <v>1544</v>
      </c>
    </row>
    <row r="670" spans="1:3" ht="20.100000000000001" customHeight="1">
      <c r="A670" s="168">
        <v>2082501</v>
      </c>
      <c r="B670" s="164" t="s">
        <v>1961</v>
      </c>
      <c r="C670" s="173">
        <v>587</v>
      </c>
    </row>
    <row r="671" spans="1:3" ht="20.100000000000001" customHeight="1">
      <c r="A671" s="168">
        <v>2082502</v>
      </c>
      <c r="B671" s="164" t="s">
        <v>1962</v>
      </c>
      <c r="C671" s="173">
        <v>957</v>
      </c>
    </row>
    <row r="672" spans="1:3" ht="20.100000000000001" hidden="1" customHeight="1">
      <c r="A672" s="168">
        <v>20826</v>
      </c>
      <c r="B672" s="164" t="s">
        <v>1963</v>
      </c>
      <c r="C672" s="173">
        <v>0</v>
      </c>
    </row>
    <row r="673" spans="1:3" ht="20.100000000000001" hidden="1" customHeight="1">
      <c r="A673" s="168">
        <v>2082601</v>
      </c>
      <c r="B673" s="164" t="s">
        <v>1964</v>
      </c>
      <c r="C673" s="173">
        <v>0</v>
      </c>
    </row>
    <row r="674" spans="1:3" ht="20.100000000000001" hidden="1" customHeight="1">
      <c r="A674" s="168">
        <v>2082602</v>
      </c>
      <c r="B674" s="164" t="s">
        <v>1965</v>
      </c>
      <c r="C674" s="173">
        <v>0</v>
      </c>
    </row>
    <row r="675" spans="1:3" ht="20.100000000000001" hidden="1" customHeight="1">
      <c r="A675" s="168">
        <v>2082699</v>
      </c>
      <c r="B675" s="164" t="s">
        <v>1966</v>
      </c>
      <c r="C675" s="173">
        <v>0</v>
      </c>
    </row>
    <row r="676" spans="1:3" ht="20.100000000000001" hidden="1" customHeight="1">
      <c r="A676" s="168">
        <v>20827</v>
      </c>
      <c r="B676" s="164" t="s">
        <v>1967</v>
      </c>
      <c r="C676" s="173">
        <v>0</v>
      </c>
    </row>
    <row r="677" spans="1:3" ht="20.100000000000001" hidden="1" customHeight="1">
      <c r="A677" s="168">
        <v>2082701</v>
      </c>
      <c r="B677" s="164" t="s">
        <v>1968</v>
      </c>
      <c r="C677" s="173">
        <v>0</v>
      </c>
    </row>
    <row r="678" spans="1:3" ht="20.100000000000001" hidden="1" customHeight="1">
      <c r="A678" s="168">
        <v>2082702</v>
      </c>
      <c r="B678" s="164" t="s">
        <v>1969</v>
      </c>
      <c r="C678" s="173">
        <v>0</v>
      </c>
    </row>
    <row r="679" spans="1:3" ht="20.100000000000001" hidden="1" customHeight="1">
      <c r="A679" s="168">
        <v>2082703</v>
      </c>
      <c r="B679" s="164" t="s">
        <v>1970</v>
      </c>
      <c r="C679" s="173">
        <v>0</v>
      </c>
    </row>
    <row r="680" spans="1:3" ht="20.100000000000001" hidden="1" customHeight="1">
      <c r="A680" s="168">
        <v>2082799</v>
      </c>
      <c r="B680" s="164" t="s">
        <v>1971</v>
      </c>
      <c r="C680" s="173">
        <v>0</v>
      </c>
    </row>
    <row r="681" spans="1:3" ht="20.100000000000001" customHeight="1">
      <c r="A681" s="168">
        <v>20828</v>
      </c>
      <c r="B681" s="164" t="s">
        <v>1972</v>
      </c>
      <c r="C681" s="173">
        <v>1135.807</v>
      </c>
    </row>
    <row r="682" spans="1:3" ht="20.100000000000001" customHeight="1">
      <c r="A682" s="168">
        <v>2082801</v>
      </c>
      <c r="B682" s="164" t="s">
        <v>1502</v>
      </c>
      <c r="C682" s="173">
        <v>174.35</v>
      </c>
    </row>
    <row r="683" spans="1:3" ht="20.100000000000001" hidden="1" customHeight="1">
      <c r="A683" s="168">
        <v>2082802</v>
      </c>
      <c r="B683" s="164" t="s">
        <v>1503</v>
      </c>
      <c r="C683" s="173">
        <v>0</v>
      </c>
    </row>
    <row r="684" spans="1:3" ht="20.100000000000001" hidden="1" customHeight="1">
      <c r="A684" s="168">
        <v>2082803</v>
      </c>
      <c r="B684" s="164" t="s">
        <v>1504</v>
      </c>
      <c r="C684" s="173">
        <v>0</v>
      </c>
    </row>
    <row r="685" spans="1:3" ht="20.100000000000001" customHeight="1">
      <c r="A685" s="168">
        <v>2082804</v>
      </c>
      <c r="B685" s="164" t="s">
        <v>1973</v>
      </c>
      <c r="C685" s="173">
        <v>17</v>
      </c>
    </row>
    <row r="686" spans="1:3" ht="20.100000000000001" hidden="1" customHeight="1">
      <c r="A686" s="168">
        <v>2082805</v>
      </c>
      <c r="B686" s="164" t="s">
        <v>1974</v>
      </c>
      <c r="C686" s="173">
        <v>0</v>
      </c>
    </row>
    <row r="687" spans="1:3" ht="20.100000000000001" customHeight="1">
      <c r="A687" s="168">
        <v>2082850</v>
      </c>
      <c r="B687" s="164" t="s">
        <v>1511</v>
      </c>
      <c r="C687" s="173">
        <v>943.45699999999999</v>
      </c>
    </row>
    <row r="688" spans="1:3" ht="20.100000000000001" hidden="1" customHeight="1">
      <c r="A688" s="168">
        <v>2082899</v>
      </c>
      <c r="B688" s="164" t="s">
        <v>1975</v>
      </c>
      <c r="C688" s="173">
        <v>0</v>
      </c>
    </row>
    <row r="689" spans="1:3" ht="20.100000000000001" hidden="1" customHeight="1">
      <c r="A689" s="168">
        <v>20829</v>
      </c>
      <c r="B689" s="164" t="s">
        <v>1976</v>
      </c>
      <c r="C689" s="173">
        <v>0</v>
      </c>
    </row>
    <row r="690" spans="1:3" ht="20.100000000000001" hidden="1" customHeight="1">
      <c r="A690" s="168">
        <v>20830</v>
      </c>
      <c r="B690" s="164" t="s">
        <v>1977</v>
      </c>
      <c r="C690" s="173">
        <v>0</v>
      </c>
    </row>
    <row r="691" spans="1:3" ht="20.100000000000001" customHeight="1">
      <c r="A691" s="168">
        <v>20899</v>
      </c>
      <c r="B691" s="164" t="s">
        <v>1978</v>
      </c>
      <c r="C691" s="173">
        <v>3384.9009999999998</v>
      </c>
    </row>
    <row r="692" spans="1:3" ht="20.100000000000001" customHeight="1">
      <c r="A692" s="168">
        <v>2089901</v>
      </c>
      <c r="B692" s="164" t="s">
        <v>566</v>
      </c>
      <c r="C692" s="173">
        <v>3384.9009999999998</v>
      </c>
    </row>
    <row r="693" spans="1:3" ht="20.100000000000001" hidden="1" customHeight="1">
      <c r="A693" s="168">
        <v>209</v>
      </c>
      <c r="B693" s="164" t="s">
        <v>1979</v>
      </c>
      <c r="C693" s="173">
        <v>0</v>
      </c>
    </row>
    <row r="694" spans="1:3" ht="20.100000000000001" hidden="1" customHeight="1">
      <c r="A694" s="168">
        <v>20901</v>
      </c>
      <c r="B694" s="164" t="s">
        <v>1980</v>
      </c>
      <c r="C694" s="173">
        <v>0</v>
      </c>
    </row>
    <row r="695" spans="1:3" ht="20.100000000000001" hidden="1" customHeight="1">
      <c r="A695" s="168">
        <v>2090101</v>
      </c>
      <c r="B695" s="164" t="s">
        <v>1981</v>
      </c>
      <c r="C695" s="173">
        <v>0</v>
      </c>
    </row>
    <row r="696" spans="1:3" ht="20.100000000000001" hidden="1" customHeight="1">
      <c r="A696" s="168">
        <v>2090102</v>
      </c>
      <c r="B696" s="164" t="s">
        <v>1982</v>
      </c>
      <c r="C696" s="173">
        <v>0</v>
      </c>
    </row>
    <row r="697" spans="1:3" ht="20.100000000000001" hidden="1" customHeight="1">
      <c r="A697" s="168">
        <v>2090103</v>
      </c>
      <c r="B697" s="164" t="s">
        <v>1983</v>
      </c>
      <c r="C697" s="173">
        <v>0</v>
      </c>
    </row>
    <row r="698" spans="1:3" ht="20.100000000000001" hidden="1" customHeight="1">
      <c r="A698" s="168">
        <v>2090199</v>
      </c>
      <c r="B698" s="164" t="s">
        <v>1984</v>
      </c>
      <c r="C698" s="173">
        <v>0</v>
      </c>
    </row>
    <row r="699" spans="1:3" ht="20.100000000000001" hidden="1" customHeight="1">
      <c r="A699" s="168">
        <v>20902</v>
      </c>
      <c r="B699" s="164" t="s">
        <v>1985</v>
      </c>
      <c r="C699" s="173">
        <v>0</v>
      </c>
    </row>
    <row r="700" spans="1:3" ht="20.100000000000001" hidden="1" customHeight="1">
      <c r="A700" s="168">
        <v>2090201</v>
      </c>
      <c r="B700" s="164" t="s">
        <v>1986</v>
      </c>
      <c r="C700" s="173">
        <v>0</v>
      </c>
    </row>
    <row r="701" spans="1:3" ht="20.100000000000001" hidden="1" customHeight="1">
      <c r="A701" s="168">
        <v>2090202</v>
      </c>
      <c r="B701" s="164" t="s">
        <v>1987</v>
      </c>
      <c r="C701" s="173">
        <v>0</v>
      </c>
    </row>
    <row r="702" spans="1:3" ht="20.100000000000001" hidden="1" customHeight="1">
      <c r="A702" s="168">
        <v>2090203</v>
      </c>
      <c r="B702" s="164" t="s">
        <v>1983</v>
      </c>
      <c r="C702" s="173">
        <v>0</v>
      </c>
    </row>
    <row r="703" spans="1:3" ht="20.100000000000001" hidden="1" customHeight="1">
      <c r="A703" s="168">
        <v>2090204</v>
      </c>
      <c r="B703" s="164" t="s">
        <v>1988</v>
      </c>
      <c r="C703" s="173">
        <v>0</v>
      </c>
    </row>
    <row r="704" spans="1:3" ht="20.100000000000001" hidden="1" customHeight="1">
      <c r="A704" s="168">
        <v>2090205</v>
      </c>
      <c r="B704" s="164" t="s">
        <v>1989</v>
      </c>
      <c r="C704" s="173">
        <v>0</v>
      </c>
    </row>
    <row r="705" spans="1:3" ht="20.100000000000001" hidden="1" customHeight="1">
      <c r="A705" s="168">
        <v>2090206</v>
      </c>
      <c r="B705" s="164" t="s">
        <v>1990</v>
      </c>
      <c r="C705" s="173">
        <v>0</v>
      </c>
    </row>
    <row r="706" spans="1:3" ht="20.100000000000001" hidden="1" customHeight="1">
      <c r="A706" s="168">
        <v>2090210</v>
      </c>
      <c r="B706" s="164" t="s">
        <v>1991</v>
      </c>
      <c r="C706" s="173">
        <v>0</v>
      </c>
    </row>
    <row r="707" spans="1:3" ht="20.100000000000001" hidden="1" customHeight="1">
      <c r="A707" s="168">
        <v>2090299</v>
      </c>
      <c r="B707" s="164" t="s">
        <v>1992</v>
      </c>
      <c r="C707" s="173">
        <v>0</v>
      </c>
    </row>
    <row r="708" spans="1:3" ht="20.100000000000001" hidden="1" customHeight="1">
      <c r="A708" s="168">
        <v>20903</v>
      </c>
      <c r="B708" s="164" t="s">
        <v>1993</v>
      </c>
      <c r="C708" s="173">
        <v>0</v>
      </c>
    </row>
    <row r="709" spans="1:3" ht="20.100000000000001" hidden="1" customHeight="1">
      <c r="A709" s="168">
        <v>2090301</v>
      </c>
      <c r="B709" s="164" t="s">
        <v>1994</v>
      </c>
      <c r="C709" s="173">
        <v>0</v>
      </c>
    </row>
    <row r="710" spans="1:3" ht="20.100000000000001" hidden="1" customHeight="1">
      <c r="A710" s="168">
        <v>2090302</v>
      </c>
      <c r="B710" s="164" t="s">
        <v>1995</v>
      </c>
      <c r="C710" s="173">
        <v>0</v>
      </c>
    </row>
    <row r="711" spans="1:3" ht="20.100000000000001" hidden="1" customHeight="1">
      <c r="A711" s="168">
        <v>2090399</v>
      </c>
      <c r="B711" s="164" t="s">
        <v>1996</v>
      </c>
      <c r="C711" s="173">
        <v>0</v>
      </c>
    </row>
    <row r="712" spans="1:3" ht="20.100000000000001" hidden="1" customHeight="1">
      <c r="A712" s="168">
        <v>20904</v>
      </c>
      <c r="B712" s="164" t="s">
        <v>1997</v>
      </c>
      <c r="C712" s="173">
        <v>0</v>
      </c>
    </row>
    <row r="713" spans="1:3" ht="20.100000000000001" hidden="1" customHeight="1">
      <c r="A713" s="168">
        <v>2090401</v>
      </c>
      <c r="B713" s="164" t="s">
        <v>1998</v>
      </c>
      <c r="C713" s="173">
        <v>0</v>
      </c>
    </row>
    <row r="714" spans="1:3" ht="20.100000000000001" hidden="1" customHeight="1">
      <c r="A714" s="168">
        <v>2090402</v>
      </c>
      <c r="B714" s="164" t="s">
        <v>1999</v>
      </c>
      <c r="C714" s="173">
        <v>0</v>
      </c>
    </row>
    <row r="715" spans="1:3" ht="20.100000000000001" hidden="1" customHeight="1">
      <c r="A715" s="168">
        <v>2090403</v>
      </c>
      <c r="B715" s="164" t="s">
        <v>2000</v>
      </c>
      <c r="C715" s="173">
        <v>0</v>
      </c>
    </row>
    <row r="716" spans="1:3" ht="20.100000000000001" hidden="1" customHeight="1">
      <c r="A716" s="168">
        <v>2090499</v>
      </c>
      <c r="B716" s="164" t="s">
        <v>2001</v>
      </c>
      <c r="C716" s="173">
        <v>0</v>
      </c>
    </row>
    <row r="717" spans="1:3" ht="20.100000000000001" hidden="1" customHeight="1">
      <c r="A717" s="168">
        <v>20905</v>
      </c>
      <c r="B717" s="164" t="s">
        <v>2002</v>
      </c>
      <c r="C717" s="173">
        <v>0</v>
      </c>
    </row>
    <row r="718" spans="1:3" ht="20.100000000000001" hidden="1" customHeight="1">
      <c r="A718" s="168">
        <v>2090501</v>
      </c>
      <c r="B718" s="164" t="s">
        <v>2003</v>
      </c>
      <c r="C718" s="173">
        <v>0</v>
      </c>
    </row>
    <row r="719" spans="1:3" ht="20.100000000000001" hidden="1" customHeight="1">
      <c r="A719" s="168">
        <v>2090502</v>
      </c>
      <c r="B719" s="164" t="s">
        <v>2004</v>
      </c>
      <c r="C719" s="173">
        <v>0</v>
      </c>
    </row>
    <row r="720" spans="1:3" ht="20.100000000000001" hidden="1" customHeight="1">
      <c r="A720" s="168">
        <v>2090599</v>
      </c>
      <c r="B720" s="164" t="s">
        <v>2005</v>
      </c>
      <c r="C720" s="173">
        <v>0</v>
      </c>
    </row>
    <row r="721" spans="1:3" ht="20.100000000000001" hidden="1" customHeight="1">
      <c r="A721" s="168">
        <v>20910</v>
      </c>
      <c r="B721" s="164" t="s">
        <v>2006</v>
      </c>
      <c r="C721" s="173">
        <v>0</v>
      </c>
    </row>
    <row r="722" spans="1:3" ht="20.100000000000001" hidden="1" customHeight="1">
      <c r="A722" s="168">
        <v>2091001</v>
      </c>
      <c r="B722" s="164" t="s">
        <v>2007</v>
      </c>
      <c r="C722" s="173">
        <v>0</v>
      </c>
    </row>
    <row r="723" spans="1:3" ht="20.100000000000001" hidden="1" customHeight="1">
      <c r="A723" s="168">
        <v>2091002</v>
      </c>
      <c r="B723" s="164" t="s">
        <v>2008</v>
      </c>
      <c r="C723" s="173">
        <v>0</v>
      </c>
    </row>
    <row r="724" spans="1:3" ht="20.100000000000001" hidden="1" customHeight="1">
      <c r="A724" s="168">
        <v>2091003</v>
      </c>
      <c r="B724" s="164" t="s">
        <v>2009</v>
      </c>
      <c r="C724" s="173">
        <v>0</v>
      </c>
    </row>
    <row r="725" spans="1:3" ht="20.100000000000001" hidden="1" customHeight="1">
      <c r="A725" s="168">
        <v>2091099</v>
      </c>
      <c r="B725" s="164" t="s">
        <v>2010</v>
      </c>
      <c r="C725" s="173">
        <v>0</v>
      </c>
    </row>
    <row r="726" spans="1:3" ht="20.100000000000001" hidden="1" customHeight="1">
      <c r="A726" s="168">
        <v>20911</v>
      </c>
      <c r="B726" s="164" t="s">
        <v>2011</v>
      </c>
      <c r="C726" s="173">
        <v>0</v>
      </c>
    </row>
    <row r="727" spans="1:3" ht="20.100000000000001" hidden="1" customHeight="1">
      <c r="A727" s="168">
        <v>2091101</v>
      </c>
      <c r="B727" s="164" t="s">
        <v>2012</v>
      </c>
      <c r="C727" s="173">
        <v>0</v>
      </c>
    </row>
    <row r="728" spans="1:3" ht="20.100000000000001" hidden="1" customHeight="1">
      <c r="A728" s="168">
        <v>2091199</v>
      </c>
      <c r="B728" s="164" t="s">
        <v>2013</v>
      </c>
      <c r="C728" s="173">
        <v>0</v>
      </c>
    </row>
    <row r="729" spans="1:3" ht="20.100000000000001" hidden="1" customHeight="1">
      <c r="A729" s="168">
        <v>20912</v>
      </c>
      <c r="B729" s="164" t="s">
        <v>2014</v>
      </c>
      <c r="C729" s="173">
        <v>0</v>
      </c>
    </row>
    <row r="730" spans="1:3" ht="20.100000000000001" hidden="1" customHeight="1">
      <c r="A730" s="168">
        <v>2091201</v>
      </c>
      <c r="B730" s="164" t="s">
        <v>2015</v>
      </c>
      <c r="C730" s="173">
        <v>0</v>
      </c>
    </row>
    <row r="731" spans="1:3" ht="20.100000000000001" hidden="1" customHeight="1">
      <c r="A731" s="168">
        <v>2091299</v>
      </c>
      <c r="B731" s="164" t="s">
        <v>2016</v>
      </c>
      <c r="C731" s="173">
        <v>0</v>
      </c>
    </row>
    <row r="732" spans="1:3" ht="20.100000000000001" hidden="1" customHeight="1">
      <c r="A732" s="168">
        <v>20999</v>
      </c>
      <c r="B732" s="164" t="s">
        <v>2017</v>
      </c>
      <c r="C732" s="173">
        <v>0</v>
      </c>
    </row>
    <row r="733" spans="1:3" ht="20.100000000000001" customHeight="1">
      <c r="A733" s="168">
        <v>210</v>
      </c>
      <c r="B733" s="164" t="s">
        <v>2018</v>
      </c>
      <c r="C733" s="173">
        <v>128913.516</v>
      </c>
    </row>
    <row r="734" spans="1:3" ht="20.100000000000001" customHeight="1">
      <c r="A734" s="168">
        <v>21001</v>
      </c>
      <c r="B734" s="164" t="s">
        <v>2019</v>
      </c>
      <c r="C734" s="173">
        <v>1552.2660000000001</v>
      </c>
    </row>
    <row r="735" spans="1:3" ht="20.100000000000001" customHeight="1">
      <c r="A735" s="168">
        <v>2100101</v>
      </c>
      <c r="B735" s="164" t="s">
        <v>1502</v>
      </c>
      <c r="C735" s="173">
        <v>547.096</v>
      </c>
    </row>
    <row r="736" spans="1:3" ht="20.100000000000001" hidden="1" customHeight="1">
      <c r="A736" s="168">
        <v>2100102</v>
      </c>
      <c r="B736" s="164" t="s">
        <v>1503</v>
      </c>
      <c r="C736" s="173">
        <v>0</v>
      </c>
    </row>
    <row r="737" spans="1:3" ht="20.100000000000001" hidden="1" customHeight="1">
      <c r="A737" s="168">
        <v>2100103</v>
      </c>
      <c r="B737" s="164" t="s">
        <v>1504</v>
      </c>
      <c r="C737" s="173">
        <v>0</v>
      </c>
    </row>
    <row r="738" spans="1:3" ht="20.100000000000001" customHeight="1">
      <c r="A738" s="168">
        <v>2100199</v>
      </c>
      <c r="B738" s="164" t="s">
        <v>2020</v>
      </c>
      <c r="C738" s="173">
        <v>1005.17</v>
      </c>
    </row>
    <row r="739" spans="1:3" ht="20.100000000000001" customHeight="1">
      <c r="A739" s="168">
        <v>21002</v>
      </c>
      <c r="B739" s="164" t="s">
        <v>2021</v>
      </c>
      <c r="C739" s="173">
        <v>1411.33</v>
      </c>
    </row>
    <row r="740" spans="1:3" ht="20.100000000000001" customHeight="1">
      <c r="A740" s="168">
        <v>2100201</v>
      </c>
      <c r="B740" s="164" t="s">
        <v>2022</v>
      </c>
      <c r="C740" s="173">
        <v>753.16</v>
      </c>
    </row>
    <row r="741" spans="1:3" ht="20.100000000000001" customHeight="1">
      <c r="A741" s="168">
        <v>2100202</v>
      </c>
      <c r="B741" s="164" t="s">
        <v>2023</v>
      </c>
      <c r="C741" s="173">
        <v>658.17</v>
      </c>
    </row>
    <row r="742" spans="1:3" ht="20.100000000000001" hidden="1" customHeight="1">
      <c r="A742" s="168">
        <v>2100203</v>
      </c>
      <c r="B742" s="164" t="s">
        <v>2024</v>
      </c>
      <c r="C742" s="173">
        <v>0</v>
      </c>
    </row>
    <row r="743" spans="1:3" ht="20.100000000000001" hidden="1" customHeight="1">
      <c r="A743" s="168">
        <v>2100204</v>
      </c>
      <c r="B743" s="164" t="s">
        <v>2025</v>
      </c>
      <c r="C743" s="173">
        <v>0</v>
      </c>
    </row>
    <row r="744" spans="1:3" ht="20.100000000000001" hidden="1" customHeight="1">
      <c r="A744" s="168">
        <v>2100205</v>
      </c>
      <c r="B744" s="164" t="s">
        <v>2026</v>
      </c>
      <c r="C744" s="173">
        <v>0</v>
      </c>
    </row>
    <row r="745" spans="1:3" ht="20.100000000000001" hidden="1" customHeight="1">
      <c r="A745" s="168">
        <v>2100206</v>
      </c>
      <c r="B745" s="164" t="s">
        <v>2027</v>
      </c>
      <c r="C745" s="173">
        <v>0</v>
      </c>
    </row>
    <row r="746" spans="1:3" ht="20.100000000000001" hidden="1" customHeight="1">
      <c r="A746" s="168">
        <v>2100207</v>
      </c>
      <c r="B746" s="164" t="s">
        <v>2028</v>
      </c>
      <c r="C746" s="173">
        <v>0</v>
      </c>
    </row>
    <row r="747" spans="1:3" ht="20.100000000000001" hidden="1" customHeight="1">
      <c r="A747" s="168">
        <v>2100208</v>
      </c>
      <c r="B747" s="164" t="s">
        <v>2029</v>
      </c>
      <c r="C747" s="173">
        <v>0</v>
      </c>
    </row>
    <row r="748" spans="1:3" ht="20.100000000000001" hidden="1" customHeight="1">
      <c r="A748" s="168">
        <v>2100209</v>
      </c>
      <c r="B748" s="164" t="s">
        <v>2030</v>
      </c>
      <c r="C748" s="173">
        <v>0</v>
      </c>
    </row>
    <row r="749" spans="1:3" ht="20.100000000000001" hidden="1" customHeight="1">
      <c r="A749" s="168">
        <v>2100210</v>
      </c>
      <c r="B749" s="164" t="s">
        <v>2031</v>
      </c>
      <c r="C749" s="173">
        <v>0</v>
      </c>
    </row>
    <row r="750" spans="1:3" ht="20.100000000000001" hidden="1" customHeight="1">
      <c r="A750" s="168">
        <v>2100211</v>
      </c>
      <c r="B750" s="164" t="s">
        <v>2032</v>
      </c>
      <c r="C750" s="173">
        <v>0</v>
      </c>
    </row>
    <row r="751" spans="1:3" ht="20.100000000000001" hidden="1" customHeight="1">
      <c r="A751" s="168">
        <v>2100212</v>
      </c>
      <c r="B751" s="164" t="s">
        <v>2033</v>
      </c>
      <c r="C751" s="173">
        <v>0</v>
      </c>
    </row>
    <row r="752" spans="1:3" ht="20.100000000000001" hidden="1" customHeight="1">
      <c r="A752" s="168">
        <v>2100299</v>
      </c>
      <c r="B752" s="164" t="s">
        <v>2034</v>
      </c>
      <c r="C752" s="173">
        <v>0</v>
      </c>
    </row>
    <row r="753" spans="1:3" ht="20.100000000000001" customHeight="1">
      <c r="A753" s="168">
        <v>21003</v>
      </c>
      <c r="B753" s="164" t="s">
        <v>2035</v>
      </c>
      <c r="C753" s="173">
        <v>11265</v>
      </c>
    </row>
    <row r="754" spans="1:3" ht="20.100000000000001" customHeight="1">
      <c r="A754" s="168">
        <v>2100301</v>
      </c>
      <c r="B754" s="164" t="s">
        <v>2036</v>
      </c>
      <c r="C754" s="173">
        <v>1846</v>
      </c>
    </row>
    <row r="755" spans="1:3" ht="20.100000000000001" customHeight="1">
      <c r="A755" s="168">
        <v>2100302</v>
      </c>
      <c r="B755" s="164" t="s">
        <v>2037</v>
      </c>
      <c r="C755" s="173">
        <v>7401</v>
      </c>
    </row>
    <row r="756" spans="1:3" ht="20.100000000000001" customHeight="1">
      <c r="A756" s="168">
        <v>2100399</v>
      </c>
      <c r="B756" s="164" t="s">
        <v>2038</v>
      </c>
      <c r="C756" s="173">
        <v>2019</v>
      </c>
    </row>
    <row r="757" spans="1:3" ht="20.100000000000001" customHeight="1">
      <c r="A757" s="168">
        <v>21004</v>
      </c>
      <c r="B757" s="164" t="s">
        <v>2039</v>
      </c>
      <c r="C757" s="173">
        <v>11952.87</v>
      </c>
    </row>
    <row r="758" spans="1:3" ht="20.100000000000001" customHeight="1">
      <c r="A758" s="168">
        <v>2100401</v>
      </c>
      <c r="B758" s="164" t="s">
        <v>2040</v>
      </c>
      <c r="C758" s="173">
        <v>1585.36</v>
      </c>
    </row>
    <row r="759" spans="1:3" ht="20.100000000000001" customHeight="1">
      <c r="A759" s="168">
        <v>2100402</v>
      </c>
      <c r="B759" s="164" t="s">
        <v>2041</v>
      </c>
      <c r="C759" s="173">
        <v>588.67999999999995</v>
      </c>
    </row>
    <row r="760" spans="1:3" ht="20.100000000000001" customHeight="1">
      <c r="A760" s="168">
        <v>2100403</v>
      </c>
      <c r="B760" s="164" t="s">
        <v>2042</v>
      </c>
      <c r="C760" s="173">
        <v>1494.36</v>
      </c>
    </row>
    <row r="761" spans="1:3" ht="20.100000000000001" customHeight="1">
      <c r="A761" s="168">
        <v>2100404</v>
      </c>
      <c r="B761" s="164" t="s">
        <v>2043</v>
      </c>
      <c r="C761" s="173">
        <v>1118.47</v>
      </c>
    </row>
    <row r="762" spans="1:3" ht="20.100000000000001" hidden="1" customHeight="1">
      <c r="A762" s="168">
        <v>2100405</v>
      </c>
      <c r="B762" s="164" t="s">
        <v>2044</v>
      </c>
      <c r="C762" s="173">
        <v>0</v>
      </c>
    </row>
    <row r="763" spans="1:3" ht="20.100000000000001" hidden="1" customHeight="1">
      <c r="A763" s="168">
        <v>2100406</v>
      </c>
      <c r="B763" s="164" t="s">
        <v>2045</v>
      </c>
      <c r="C763" s="173">
        <v>0</v>
      </c>
    </row>
    <row r="764" spans="1:3" ht="20.100000000000001" hidden="1" customHeight="1">
      <c r="A764" s="168">
        <v>2100407</v>
      </c>
      <c r="B764" s="164" t="s">
        <v>2046</v>
      </c>
      <c r="C764" s="173">
        <v>0</v>
      </c>
    </row>
    <row r="765" spans="1:3" ht="20.100000000000001" customHeight="1">
      <c r="A765" s="168">
        <v>2100408</v>
      </c>
      <c r="B765" s="164" t="s">
        <v>2047</v>
      </c>
      <c r="C765" s="173">
        <v>6500</v>
      </c>
    </row>
    <row r="766" spans="1:3" ht="20.100000000000001" customHeight="1">
      <c r="A766" s="168">
        <v>2100409</v>
      </c>
      <c r="B766" s="164" t="s">
        <v>2048</v>
      </c>
      <c r="C766" s="173">
        <v>320</v>
      </c>
    </row>
    <row r="767" spans="1:3" ht="20.100000000000001" customHeight="1">
      <c r="A767" s="168">
        <v>2100410</v>
      </c>
      <c r="B767" s="164" t="s">
        <v>2049</v>
      </c>
      <c r="C767" s="173">
        <v>40</v>
      </c>
    </row>
    <row r="768" spans="1:3" ht="20.100000000000001" customHeight="1">
      <c r="A768" s="168">
        <v>2100499</v>
      </c>
      <c r="B768" s="164" t="s">
        <v>2050</v>
      </c>
      <c r="C768" s="173">
        <v>305</v>
      </c>
    </row>
    <row r="769" spans="1:3" ht="20.100000000000001" customHeight="1">
      <c r="A769" s="168">
        <v>21006</v>
      </c>
      <c r="B769" s="164" t="s">
        <v>2051</v>
      </c>
      <c r="C769" s="173">
        <v>232</v>
      </c>
    </row>
    <row r="770" spans="1:3" ht="20.100000000000001" customHeight="1">
      <c r="A770" s="168">
        <v>2100601</v>
      </c>
      <c r="B770" s="164" t="s">
        <v>2052</v>
      </c>
      <c r="C770" s="173">
        <v>162</v>
      </c>
    </row>
    <row r="771" spans="1:3" ht="20.100000000000001" customHeight="1">
      <c r="A771" s="168">
        <v>2100699</v>
      </c>
      <c r="B771" s="164" t="s">
        <v>2053</v>
      </c>
      <c r="C771" s="173">
        <v>70</v>
      </c>
    </row>
    <row r="772" spans="1:3" ht="20.100000000000001" customHeight="1">
      <c r="A772" s="168">
        <v>21007</v>
      </c>
      <c r="B772" s="164" t="s">
        <v>2054</v>
      </c>
      <c r="C772" s="173">
        <v>4000.16</v>
      </c>
    </row>
    <row r="773" spans="1:3" ht="20.100000000000001" customHeight="1">
      <c r="A773" s="168">
        <v>2100716</v>
      </c>
      <c r="B773" s="164" t="s">
        <v>2055</v>
      </c>
      <c r="C773" s="173">
        <v>208</v>
      </c>
    </row>
    <row r="774" spans="1:3" ht="20.100000000000001" customHeight="1">
      <c r="A774" s="168">
        <v>2100717</v>
      </c>
      <c r="B774" s="164" t="s">
        <v>2056</v>
      </c>
      <c r="C774" s="173">
        <v>3766.53</v>
      </c>
    </row>
    <row r="775" spans="1:3" ht="20.100000000000001" customHeight="1">
      <c r="A775" s="168">
        <v>2100799</v>
      </c>
      <c r="B775" s="164" t="s">
        <v>2057</v>
      </c>
      <c r="C775" s="173">
        <v>25.630000000000098</v>
      </c>
    </row>
    <row r="776" spans="1:3" ht="20.100000000000001" customHeight="1">
      <c r="A776" s="168">
        <v>21011</v>
      </c>
      <c r="B776" s="164" t="s">
        <v>2058</v>
      </c>
      <c r="C776" s="173">
        <v>23320.959999999999</v>
      </c>
    </row>
    <row r="777" spans="1:3" ht="20.100000000000001" customHeight="1">
      <c r="A777" s="168">
        <v>2101101</v>
      </c>
      <c r="B777" s="164" t="s">
        <v>2059</v>
      </c>
      <c r="C777" s="173">
        <v>3850.7919999999799</v>
      </c>
    </row>
    <row r="778" spans="1:3" ht="20.100000000000001" customHeight="1">
      <c r="A778" s="168">
        <v>2101102</v>
      </c>
      <c r="B778" s="164" t="s">
        <v>2060</v>
      </c>
      <c r="C778" s="173">
        <v>18646.830999999998</v>
      </c>
    </row>
    <row r="779" spans="1:3" ht="20.100000000000001" customHeight="1">
      <c r="A779" s="168">
        <v>2101103</v>
      </c>
      <c r="B779" s="164" t="s">
        <v>2061</v>
      </c>
      <c r="C779" s="173">
        <v>45</v>
      </c>
    </row>
    <row r="780" spans="1:3" ht="20.100000000000001" customHeight="1">
      <c r="A780" s="168">
        <v>2101199</v>
      </c>
      <c r="B780" s="164" t="s">
        <v>2062</v>
      </c>
      <c r="C780" s="173">
        <v>778.33699999999999</v>
      </c>
    </row>
    <row r="781" spans="1:3" ht="20.100000000000001" customHeight="1">
      <c r="A781" s="168">
        <v>21012</v>
      </c>
      <c r="B781" s="164" t="s">
        <v>2063</v>
      </c>
      <c r="C781" s="173">
        <v>61043</v>
      </c>
    </row>
    <row r="782" spans="1:3" ht="20.100000000000001" hidden="1" customHeight="1">
      <c r="A782" s="168">
        <v>2101201</v>
      </c>
      <c r="B782" s="164" t="s">
        <v>2064</v>
      </c>
      <c r="C782" s="173">
        <v>0</v>
      </c>
    </row>
    <row r="783" spans="1:3" ht="20.100000000000001" customHeight="1">
      <c r="A783" s="168">
        <v>2101202</v>
      </c>
      <c r="B783" s="164" t="s">
        <v>2065</v>
      </c>
      <c r="C783" s="173">
        <v>61043</v>
      </c>
    </row>
    <row r="784" spans="1:3" ht="20.100000000000001" hidden="1" customHeight="1">
      <c r="A784" s="168">
        <v>2101299</v>
      </c>
      <c r="B784" s="164" t="s">
        <v>2066</v>
      </c>
      <c r="C784" s="173">
        <v>0</v>
      </c>
    </row>
    <row r="785" spans="1:3" ht="20.100000000000001" customHeight="1">
      <c r="A785" s="168">
        <v>21013</v>
      </c>
      <c r="B785" s="164" t="s">
        <v>2067</v>
      </c>
      <c r="C785" s="173">
        <v>12043</v>
      </c>
    </row>
    <row r="786" spans="1:3" ht="20.100000000000001" customHeight="1">
      <c r="A786" s="168">
        <v>2101301</v>
      </c>
      <c r="B786" s="164" t="s">
        <v>2068</v>
      </c>
      <c r="C786" s="173">
        <v>12000</v>
      </c>
    </row>
    <row r="787" spans="1:3" ht="20.100000000000001" hidden="1" customHeight="1">
      <c r="A787" s="168">
        <v>2101302</v>
      </c>
      <c r="B787" s="164" t="s">
        <v>2069</v>
      </c>
      <c r="C787" s="173">
        <v>0</v>
      </c>
    </row>
    <row r="788" spans="1:3" ht="20.100000000000001" customHeight="1">
      <c r="A788" s="168">
        <v>2101399</v>
      </c>
      <c r="B788" s="164" t="s">
        <v>2070</v>
      </c>
      <c r="C788" s="173">
        <v>43</v>
      </c>
    </row>
    <row r="789" spans="1:3" ht="20.100000000000001" customHeight="1">
      <c r="A789" s="168">
        <v>21014</v>
      </c>
      <c r="B789" s="164" t="s">
        <v>2071</v>
      </c>
      <c r="C789" s="173">
        <v>1361</v>
      </c>
    </row>
    <row r="790" spans="1:3" ht="20.100000000000001" customHeight="1">
      <c r="A790" s="168">
        <v>2101401</v>
      </c>
      <c r="B790" s="164" t="s">
        <v>2072</v>
      </c>
      <c r="C790" s="173">
        <v>1361</v>
      </c>
    </row>
    <row r="791" spans="1:3" ht="20.100000000000001" hidden="1" customHeight="1">
      <c r="A791" s="168">
        <v>2101499</v>
      </c>
      <c r="B791" s="164" t="s">
        <v>2073</v>
      </c>
      <c r="C791" s="173">
        <v>0</v>
      </c>
    </row>
    <row r="792" spans="1:3" ht="20.100000000000001" customHeight="1">
      <c r="A792" s="168">
        <v>21015</v>
      </c>
      <c r="B792" s="164" t="s">
        <v>2074</v>
      </c>
      <c r="C792" s="173">
        <v>413.08</v>
      </c>
    </row>
    <row r="793" spans="1:3" ht="20.100000000000001" customHeight="1">
      <c r="A793" s="168">
        <v>2101501</v>
      </c>
      <c r="B793" s="164" t="s">
        <v>1502</v>
      </c>
      <c r="C793" s="173">
        <v>99.5</v>
      </c>
    </row>
    <row r="794" spans="1:3" ht="20.100000000000001" hidden="1" customHeight="1">
      <c r="A794" s="168">
        <v>2101502</v>
      </c>
      <c r="B794" s="164" t="s">
        <v>1503</v>
      </c>
      <c r="C794" s="173">
        <v>0</v>
      </c>
    </row>
    <row r="795" spans="1:3" ht="20.100000000000001" hidden="1" customHeight="1">
      <c r="A795" s="168">
        <v>2101503</v>
      </c>
      <c r="B795" s="164" t="s">
        <v>1504</v>
      </c>
      <c r="C795" s="173">
        <v>0</v>
      </c>
    </row>
    <row r="796" spans="1:3" ht="20.100000000000001" customHeight="1">
      <c r="A796" s="168">
        <v>2101504</v>
      </c>
      <c r="B796" s="164" t="s">
        <v>1544</v>
      </c>
      <c r="C796" s="173">
        <v>125.16</v>
      </c>
    </row>
    <row r="797" spans="1:3" ht="20.100000000000001" customHeight="1">
      <c r="A797" s="168">
        <v>2101505</v>
      </c>
      <c r="B797" s="164" t="s">
        <v>2075</v>
      </c>
      <c r="C797" s="173">
        <v>35</v>
      </c>
    </row>
    <row r="798" spans="1:3" ht="20.100000000000001" hidden="1" customHeight="1">
      <c r="A798" s="168">
        <v>2101506</v>
      </c>
      <c r="B798" s="164" t="s">
        <v>2076</v>
      </c>
      <c r="C798" s="173">
        <v>0</v>
      </c>
    </row>
    <row r="799" spans="1:3" ht="20.100000000000001" customHeight="1">
      <c r="A799" s="168">
        <v>2101550</v>
      </c>
      <c r="B799" s="164" t="s">
        <v>1511</v>
      </c>
      <c r="C799" s="173">
        <v>152.41999999999999</v>
      </c>
    </row>
    <row r="800" spans="1:3" ht="20.100000000000001" hidden="1" customHeight="1">
      <c r="A800" s="168">
        <v>2101599</v>
      </c>
      <c r="B800" s="164" t="s">
        <v>2077</v>
      </c>
      <c r="C800" s="173">
        <v>0</v>
      </c>
    </row>
    <row r="801" spans="1:3" ht="20.100000000000001" hidden="1" customHeight="1">
      <c r="A801" s="168">
        <v>21016</v>
      </c>
      <c r="B801" s="164" t="s">
        <v>2078</v>
      </c>
      <c r="C801" s="173">
        <v>0</v>
      </c>
    </row>
    <row r="802" spans="1:3" ht="20.100000000000001" hidden="1" customHeight="1">
      <c r="A802" s="168">
        <v>2101601</v>
      </c>
      <c r="B802" s="164" t="s">
        <v>626</v>
      </c>
      <c r="C802" s="173">
        <v>0</v>
      </c>
    </row>
    <row r="803" spans="1:3" ht="20.100000000000001" customHeight="1">
      <c r="A803" s="168">
        <v>21099</v>
      </c>
      <c r="B803" s="164" t="s">
        <v>2079</v>
      </c>
      <c r="C803" s="173">
        <v>318.85000000000002</v>
      </c>
    </row>
    <row r="804" spans="1:3" ht="20.100000000000001" customHeight="1">
      <c r="A804" s="168">
        <v>2109901</v>
      </c>
      <c r="B804" s="164" t="s">
        <v>628</v>
      </c>
      <c r="C804" s="173">
        <v>318.85000000000002</v>
      </c>
    </row>
    <row r="805" spans="1:3" ht="20.100000000000001" customHeight="1">
      <c r="A805" s="168">
        <v>211</v>
      </c>
      <c r="B805" s="164" t="s">
        <v>2080</v>
      </c>
      <c r="C805" s="173">
        <v>6538.7269999999999</v>
      </c>
    </row>
    <row r="806" spans="1:3" ht="20.100000000000001" customHeight="1">
      <c r="A806" s="168">
        <v>21101</v>
      </c>
      <c r="B806" s="164" t="s">
        <v>2082</v>
      </c>
      <c r="C806" s="173">
        <v>2839.42</v>
      </c>
    </row>
    <row r="807" spans="1:3" ht="20.100000000000001" customHeight="1">
      <c r="A807" s="168">
        <v>2110101</v>
      </c>
      <c r="B807" s="164" t="s">
        <v>1502</v>
      </c>
      <c r="C807" s="173">
        <v>1296.42</v>
      </c>
    </row>
    <row r="808" spans="1:3" ht="20.100000000000001" hidden="1" customHeight="1">
      <c r="A808" s="168">
        <v>2110102</v>
      </c>
      <c r="B808" s="164" t="s">
        <v>1503</v>
      </c>
      <c r="C808" s="173">
        <v>0</v>
      </c>
    </row>
    <row r="809" spans="1:3" ht="20.100000000000001" hidden="1" customHeight="1">
      <c r="A809" s="168">
        <v>2110103</v>
      </c>
      <c r="B809" s="164" t="s">
        <v>1504</v>
      </c>
      <c r="C809" s="173">
        <v>0</v>
      </c>
    </row>
    <row r="810" spans="1:3" ht="20.100000000000001" hidden="1" customHeight="1">
      <c r="A810" s="168">
        <v>2110104</v>
      </c>
      <c r="B810" s="164" t="s">
        <v>2083</v>
      </c>
      <c r="C810" s="173">
        <v>0</v>
      </c>
    </row>
    <row r="811" spans="1:3" ht="20.100000000000001" hidden="1" customHeight="1">
      <c r="A811" s="168">
        <v>2110105</v>
      </c>
      <c r="B811" s="164" t="s">
        <v>2084</v>
      </c>
      <c r="C811" s="173">
        <v>0</v>
      </c>
    </row>
    <row r="812" spans="1:3" ht="20.100000000000001" hidden="1" customHeight="1">
      <c r="A812" s="168">
        <v>2110106</v>
      </c>
      <c r="B812" s="164" t="s">
        <v>2085</v>
      </c>
      <c r="C812" s="173">
        <v>0</v>
      </c>
    </row>
    <row r="813" spans="1:3" ht="20.100000000000001" hidden="1" customHeight="1">
      <c r="A813" s="168">
        <v>2110107</v>
      </c>
      <c r="B813" s="164" t="s">
        <v>2086</v>
      </c>
      <c r="C813" s="173">
        <v>0</v>
      </c>
    </row>
    <row r="814" spans="1:3" ht="20.100000000000001" customHeight="1">
      <c r="A814" s="168">
        <v>2110199</v>
      </c>
      <c r="B814" s="164" t="s">
        <v>2087</v>
      </c>
      <c r="C814" s="173">
        <v>1543</v>
      </c>
    </row>
    <row r="815" spans="1:3" ht="20.100000000000001" customHeight="1">
      <c r="A815" s="168">
        <v>21102</v>
      </c>
      <c r="B815" s="164" t="s">
        <v>2088</v>
      </c>
      <c r="C815" s="173">
        <v>134.86000000000001</v>
      </c>
    </row>
    <row r="816" spans="1:3" ht="20.100000000000001" hidden="1" customHeight="1">
      <c r="A816" s="168">
        <v>2110203</v>
      </c>
      <c r="B816" s="164" t="s">
        <v>2089</v>
      </c>
      <c r="C816" s="173">
        <v>0</v>
      </c>
    </row>
    <row r="817" spans="1:3" ht="20.100000000000001" hidden="1" customHeight="1">
      <c r="A817" s="168">
        <v>2110204</v>
      </c>
      <c r="B817" s="164" t="s">
        <v>2090</v>
      </c>
      <c r="C817" s="173">
        <v>0</v>
      </c>
    </row>
    <row r="818" spans="1:3" ht="20.100000000000001" customHeight="1">
      <c r="A818" s="168">
        <v>2110299</v>
      </c>
      <c r="B818" s="164" t="s">
        <v>2091</v>
      </c>
      <c r="C818" s="173">
        <v>134.86000000000001</v>
      </c>
    </row>
    <row r="819" spans="1:3" ht="20.100000000000001" customHeight="1">
      <c r="A819" s="168">
        <v>21103</v>
      </c>
      <c r="B819" s="164" t="s">
        <v>2092</v>
      </c>
      <c r="C819" s="173">
        <v>736</v>
      </c>
    </row>
    <row r="820" spans="1:3" ht="20.100000000000001" hidden="1" customHeight="1">
      <c r="A820" s="168">
        <v>2110301</v>
      </c>
      <c r="B820" s="164" t="s">
        <v>2093</v>
      </c>
      <c r="C820" s="173">
        <v>0</v>
      </c>
    </row>
    <row r="821" spans="1:3" ht="20.100000000000001" customHeight="1">
      <c r="A821" s="168">
        <v>2110302</v>
      </c>
      <c r="B821" s="164" t="s">
        <v>2094</v>
      </c>
      <c r="C821" s="173">
        <v>378</v>
      </c>
    </row>
    <row r="822" spans="1:3" ht="20.100000000000001" hidden="1" customHeight="1">
      <c r="A822" s="168">
        <v>2110303</v>
      </c>
      <c r="B822" s="164" t="s">
        <v>2095</v>
      </c>
      <c r="C822" s="173">
        <v>0</v>
      </c>
    </row>
    <row r="823" spans="1:3" ht="20.100000000000001" customHeight="1">
      <c r="A823" s="168">
        <v>2110304</v>
      </c>
      <c r="B823" s="164" t="s">
        <v>2096</v>
      </c>
      <c r="C823" s="173">
        <v>58</v>
      </c>
    </row>
    <row r="824" spans="1:3" ht="20.100000000000001" hidden="1" customHeight="1">
      <c r="A824" s="168">
        <v>2110305</v>
      </c>
      <c r="B824" s="164" t="s">
        <v>2097</v>
      </c>
      <c r="C824" s="173">
        <v>0</v>
      </c>
    </row>
    <row r="825" spans="1:3" ht="20.100000000000001" hidden="1" customHeight="1">
      <c r="A825" s="168">
        <v>2110306</v>
      </c>
      <c r="B825" s="164" t="s">
        <v>2098</v>
      </c>
      <c r="C825" s="173">
        <v>0</v>
      </c>
    </row>
    <row r="826" spans="1:3" ht="20.100000000000001" customHeight="1">
      <c r="A826" s="168">
        <v>2110399</v>
      </c>
      <c r="B826" s="164" t="s">
        <v>2099</v>
      </c>
      <c r="C826" s="173">
        <v>300</v>
      </c>
    </row>
    <row r="827" spans="1:3" ht="20.100000000000001" customHeight="1">
      <c r="A827" s="168">
        <v>21104</v>
      </c>
      <c r="B827" s="164" t="s">
        <v>2100</v>
      </c>
      <c r="C827" s="173">
        <v>200</v>
      </c>
    </row>
    <row r="828" spans="1:3" ht="20.100000000000001" hidden="1" customHeight="1">
      <c r="A828" s="168">
        <v>2110401</v>
      </c>
      <c r="B828" s="164" t="s">
        <v>2101</v>
      </c>
      <c r="C828" s="173">
        <v>0</v>
      </c>
    </row>
    <row r="829" spans="1:3" ht="20.100000000000001" customHeight="1">
      <c r="A829" s="168">
        <v>2110402</v>
      </c>
      <c r="B829" s="164" t="s">
        <v>2102</v>
      </c>
      <c r="C829" s="173">
        <v>200</v>
      </c>
    </row>
    <row r="830" spans="1:3" ht="20.100000000000001" hidden="1" customHeight="1">
      <c r="A830" s="168">
        <v>2110404</v>
      </c>
      <c r="B830" s="164" t="s">
        <v>2103</v>
      </c>
      <c r="C830" s="173">
        <v>0</v>
      </c>
    </row>
    <row r="831" spans="1:3" ht="20.100000000000001" hidden="1" customHeight="1">
      <c r="A831" s="168">
        <v>2110499</v>
      </c>
      <c r="B831" s="164" t="s">
        <v>2104</v>
      </c>
      <c r="C831" s="173">
        <v>0</v>
      </c>
    </row>
    <row r="832" spans="1:3" ht="20.100000000000001" customHeight="1">
      <c r="A832" s="168">
        <v>21105</v>
      </c>
      <c r="B832" s="164" t="s">
        <v>2105</v>
      </c>
      <c r="C832" s="173">
        <v>106</v>
      </c>
    </row>
    <row r="833" spans="1:3" ht="20.100000000000001" hidden="1" customHeight="1">
      <c r="A833" s="168">
        <v>2110501</v>
      </c>
      <c r="B833" s="164" t="s">
        <v>2106</v>
      </c>
      <c r="C833" s="173">
        <v>0</v>
      </c>
    </row>
    <row r="834" spans="1:3" ht="20.100000000000001" customHeight="1">
      <c r="A834" s="168">
        <v>2110502</v>
      </c>
      <c r="B834" s="164" t="s">
        <v>2107</v>
      </c>
      <c r="C834" s="173">
        <v>70</v>
      </c>
    </row>
    <row r="835" spans="1:3" ht="20.100000000000001" customHeight="1">
      <c r="A835" s="168">
        <v>2110503</v>
      </c>
      <c r="B835" s="164" t="s">
        <v>2108</v>
      </c>
      <c r="C835" s="173">
        <v>36</v>
      </c>
    </row>
    <row r="836" spans="1:3" ht="20.100000000000001" hidden="1" customHeight="1">
      <c r="A836" s="168">
        <v>2110506</v>
      </c>
      <c r="B836" s="164" t="s">
        <v>2109</v>
      </c>
      <c r="C836" s="173">
        <v>0</v>
      </c>
    </row>
    <row r="837" spans="1:3" ht="20.100000000000001" hidden="1" customHeight="1">
      <c r="A837" s="168">
        <v>2110507</v>
      </c>
      <c r="B837" s="164" t="s">
        <v>2110</v>
      </c>
      <c r="C837" s="173">
        <v>0</v>
      </c>
    </row>
    <row r="838" spans="1:3" ht="20.100000000000001" hidden="1" customHeight="1">
      <c r="A838" s="168">
        <v>2110599</v>
      </c>
      <c r="B838" s="164" t="s">
        <v>2111</v>
      </c>
      <c r="C838" s="173">
        <v>0</v>
      </c>
    </row>
    <row r="839" spans="1:3" ht="20.100000000000001" customHeight="1">
      <c r="A839" s="168">
        <v>21106</v>
      </c>
      <c r="B839" s="164" t="s">
        <v>2112</v>
      </c>
      <c r="C839" s="173">
        <v>3294</v>
      </c>
    </row>
    <row r="840" spans="1:3" ht="20.100000000000001" customHeight="1">
      <c r="A840" s="168">
        <v>2110602</v>
      </c>
      <c r="B840" s="164" t="s">
        <v>2113</v>
      </c>
      <c r="C840" s="173">
        <v>3063</v>
      </c>
    </row>
    <row r="841" spans="1:3" ht="20.100000000000001" hidden="1" customHeight="1">
      <c r="A841" s="168">
        <v>2110603</v>
      </c>
      <c r="B841" s="164" t="s">
        <v>2114</v>
      </c>
      <c r="C841" s="173">
        <v>0</v>
      </c>
    </row>
    <row r="842" spans="1:3" ht="20.100000000000001" hidden="1" customHeight="1">
      <c r="A842" s="168">
        <v>2110604</v>
      </c>
      <c r="B842" s="164" t="s">
        <v>2115</v>
      </c>
      <c r="C842" s="173">
        <v>0</v>
      </c>
    </row>
    <row r="843" spans="1:3" ht="20.100000000000001" customHeight="1">
      <c r="A843" s="168">
        <v>2110605</v>
      </c>
      <c r="B843" s="164" t="s">
        <v>2116</v>
      </c>
      <c r="C843" s="173">
        <v>200</v>
      </c>
    </row>
    <row r="844" spans="1:3" ht="20.100000000000001" customHeight="1">
      <c r="A844" s="168">
        <v>2110699</v>
      </c>
      <c r="B844" s="164" t="s">
        <v>2117</v>
      </c>
      <c r="C844" s="173">
        <v>31</v>
      </c>
    </row>
    <row r="845" spans="1:3" ht="20.100000000000001" hidden="1" customHeight="1">
      <c r="A845" s="168">
        <v>21107</v>
      </c>
      <c r="B845" s="164" t="s">
        <v>2118</v>
      </c>
      <c r="C845" s="173">
        <v>0</v>
      </c>
    </row>
    <row r="846" spans="1:3" ht="20.100000000000001" hidden="1" customHeight="1">
      <c r="A846" s="168">
        <v>2110704</v>
      </c>
      <c r="B846" s="164" t="s">
        <v>2119</v>
      </c>
      <c r="C846" s="173">
        <v>0</v>
      </c>
    </row>
    <row r="847" spans="1:3" ht="20.100000000000001" hidden="1" customHeight="1">
      <c r="A847" s="168">
        <v>2110799</v>
      </c>
      <c r="B847" s="164" t="s">
        <v>2120</v>
      </c>
      <c r="C847" s="173">
        <v>0</v>
      </c>
    </row>
    <row r="848" spans="1:3" ht="20.100000000000001" hidden="1" customHeight="1">
      <c r="A848" s="168">
        <v>21108</v>
      </c>
      <c r="B848" s="164" t="s">
        <v>2121</v>
      </c>
      <c r="C848" s="173">
        <v>0</v>
      </c>
    </row>
    <row r="849" spans="1:3" ht="20.100000000000001" hidden="1" customHeight="1">
      <c r="A849" s="168">
        <v>2110804</v>
      </c>
      <c r="B849" s="164" t="s">
        <v>2122</v>
      </c>
      <c r="C849" s="173">
        <v>0</v>
      </c>
    </row>
    <row r="850" spans="1:3" ht="20.100000000000001" hidden="1" customHeight="1">
      <c r="A850" s="168">
        <v>2110899</v>
      </c>
      <c r="B850" s="164" t="s">
        <v>2123</v>
      </c>
      <c r="C850" s="173">
        <v>0</v>
      </c>
    </row>
    <row r="851" spans="1:3" ht="20.100000000000001" hidden="1" customHeight="1">
      <c r="A851" s="168">
        <v>21109</v>
      </c>
      <c r="B851" s="164" t="s">
        <v>2124</v>
      </c>
      <c r="C851" s="173">
        <v>0</v>
      </c>
    </row>
    <row r="852" spans="1:3" ht="20.100000000000001" hidden="1" customHeight="1">
      <c r="A852" s="168">
        <v>2110901</v>
      </c>
      <c r="B852" s="164" t="s">
        <v>674</v>
      </c>
      <c r="C852" s="173">
        <v>0</v>
      </c>
    </row>
    <row r="853" spans="1:3" ht="20.100000000000001" customHeight="1">
      <c r="A853" s="168">
        <v>21110</v>
      </c>
      <c r="B853" s="164" t="s">
        <v>2125</v>
      </c>
      <c r="C853" s="173">
        <v>144</v>
      </c>
    </row>
    <row r="854" spans="1:3" ht="20.100000000000001" customHeight="1">
      <c r="A854" s="168">
        <v>2111001</v>
      </c>
      <c r="B854" s="164" t="s">
        <v>676</v>
      </c>
      <c r="C854" s="173">
        <v>144</v>
      </c>
    </row>
    <row r="855" spans="1:3" ht="20.100000000000001" hidden="1" customHeight="1">
      <c r="A855" s="168">
        <v>21111</v>
      </c>
      <c r="B855" s="164" t="s">
        <v>2126</v>
      </c>
      <c r="C855" s="173">
        <v>0</v>
      </c>
    </row>
    <row r="856" spans="1:3" ht="20.100000000000001" hidden="1" customHeight="1">
      <c r="A856" s="168">
        <v>2111101</v>
      </c>
      <c r="B856" s="164" t="s">
        <v>2127</v>
      </c>
      <c r="C856" s="173">
        <v>0</v>
      </c>
    </row>
    <row r="857" spans="1:3" ht="20.100000000000001" hidden="1" customHeight="1">
      <c r="A857" s="168">
        <v>2111102</v>
      </c>
      <c r="B857" s="164" t="s">
        <v>2128</v>
      </c>
      <c r="C857" s="173">
        <v>0</v>
      </c>
    </row>
    <row r="858" spans="1:3" ht="20.100000000000001" hidden="1" customHeight="1">
      <c r="A858" s="168">
        <v>2111103</v>
      </c>
      <c r="B858" s="164" t="s">
        <v>2129</v>
      </c>
      <c r="C858" s="173">
        <v>0</v>
      </c>
    </row>
    <row r="859" spans="1:3" ht="20.100000000000001" hidden="1" customHeight="1">
      <c r="A859" s="168">
        <v>2111104</v>
      </c>
      <c r="B859" s="164" t="s">
        <v>2130</v>
      </c>
      <c r="C859" s="173">
        <v>0</v>
      </c>
    </row>
    <row r="860" spans="1:3" ht="20.100000000000001" hidden="1" customHeight="1">
      <c r="A860" s="168">
        <v>2111199</v>
      </c>
      <c r="B860" s="164" t="s">
        <v>2131</v>
      </c>
      <c r="C860" s="173">
        <v>0</v>
      </c>
    </row>
    <row r="861" spans="1:3" ht="20.100000000000001" customHeight="1">
      <c r="A861" s="168">
        <v>21112</v>
      </c>
      <c r="B861" s="164" t="s">
        <v>2132</v>
      </c>
      <c r="C861" s="173">
        <v>55</v>
      </c>
    </row>
    <row r="862" spans="1:3" ht="20.100000000000001" customHeight="1">
      <c r="A862" s="168">
        <v>2111201</v>
      </c>
      <c r="B862" s="164" t="s">
        <v>684</v>
      </c>
      <c r="C862" s="173">
        <v>55</v>
      </c>
    </row>
    <row r="863" spans="1:3" ht="20.100000000000001" hidden="1" customHeight="1">
      <c r="A863" s="168">
        <v>21113</v>
      </c>
      <c r="B863" s="164" t="s">
        <v>2133</v>
      </c>
      <c r="C863" s="173">
        <v>0</v>
      </c>
    </row>
    <row r="864" spans="1:3" ht="20.100000000000001" hidden="1" customHeight="1">
      <c r="A864" s="168">
        <v>2111301</v>
      </c>
      <c r="B864" s="164" t="s">
        <v>686</v>
      </c>
      <c r="C864" s="173">
        <v>0</v>
      </c>
    </row>
    <row r="865" spans="1:3" ht="20.100000000000001" hidden="1" customHeight="1">
      <c r="A865" s="168">
        <v>21114</v>
      </c>
      <c r="B865" s="164" t="s">
        <v>2134</v>
      </c>
      <c r="C865" s="173">
        <v>0</v>
      </c>
    </row>
    <row r="866" spans="1:3" ht="20.100000000000001" hidden="1" customHeight="1">
      <c r="A866" s="168">
        <v>2111401</v>
      </c>
      <c r="B866" s="164" t="s">
        <v>1502</v>
      </c>
      <c r="C866" s="173">
        <v>0</v>
      </c>
    </row>
    <row r="867" spans="1:3" ht="20.100000000000001" hidden="1" customHeight="1">
      <c r="A867" s="168">
        <v>2111402</v>
      </c>
      <c r="B867" s="164" t="s">
        <v>1503</v>
      </c>
      <c r="C867" s="173">
        <v>0</v>
      </c>
    </row>
    <row r="868" spans="1:3" ht="20.100000000000001" hidden="1" customHeight="1">
      <c r="A868" s="168">
        <v>2111403</v>
      </c>
      <c r="B868" s="164" t="s">
        <v>1504</v>
      </c>
      <c r="C868" s="173">
        <v>0</v>
      </c>
    </row>
    <row r="869" spans="1:3" ht="20.100000000000001" hidden="1" customHeight="1">
      <c r="A869" s="168">
        <v>2111404</v>
      </c>
      <c r="B869" s="164" t="s">
        <v>2135</v>
      </c>
      <c r="C869" s="173">
        <v>0</v>
      </c>
    </row>
    <row r="870" spans="1:3" ht="20.100000000000001" hidden="1" customHeight="1">
      <c r="A870" s="168">
        <v>2111405</v>
      </c>
      <c r="B870" s="164" t="s">
        <v>2136</v>
      </c>
      <c r="C870" s="173">
        <v>0</v>
      </c>
    </row>
    <row r="871" spans="1:3" ht="20.100000000000001" hidden="1" customHeight="1">
      <c r="A871" s="168">
        <v>2111406</v>
      </c>
      <c r="B871" s="164" t="s">
        <v>2137</v>
      </c>
      <c r="C871" s="173">
        <v>0</v>
      </c>
    </row>
    <row r="872" spans="1:3" ht="20.100000000000001" hidden="1" customHeight="1">
      <c r="A872" s="168">
        <v>2111407</v>
      </c>
      <c r="B872" s="164" t="s">
        <v>2138</v>
      </c>
      <c r="C872" s="173">
        <v>0</v>
      </c>
    </row>
    <row r="873" spans="1:3" ht="20.100000000000001" hidden="1" customHeight="1">
      <c r="A873" s="168">
        <v>2111408</v>
      </c>
      <c r="B873" s="164" t="s">
        <v>2139</v>
      </c>
      <c r="C873" s="173">
        <v>0</v>
      </c>
    </row>
    <row r="874" spans="1:3" ht="20.100000000000001" hidden="1" customHeight="1">
      <c r="A874" s="168">
        <v>2111409</v>
      </c>
      <c r="B874" s="164" t="s">
        <v>2140</v>
      </c>
      <c r="C874" s="173">
        <v>0</v>
      </c>
    </row>
    <row r="875" spans="1:3" ht="20.100000000000001" hidden="1" customHeight="1">
      <c r="A875" s="168">
        <v>2111410</v>
      </c>
      <c r="B875" s="164" t="s">
        <v>2141</v>
      </c>
      <c r="C875" s="173">
        <v>0</v>
      </c>
    </row>
    <row r="876" spans="1:3" ht="20.100000000000001" hidden="1" customHeight="1">
      <c r="A876" s="168">
        <v>2111411</v>
      </c>
      <c r="B876" s="164" t="s">
        <v>1544</v>
      </c>
      <c r="C876" s="173">
        <v>0</v>
      </c>
    </row>
    <row r="877" spans="1:3" ht="20.100000000000001" hidden="1" customHeight="1">
      <c r="A877" s="168">
        <v>2111413</v>
      </c>
      <c r="B877" s="164" t="s">
        <v>2142</v>
      </c>
      <c r="C877" s="173">
        <v>0</v>
      </c>
    </row>
    <row r="878" spans="1:3" ht="20.100000000000001" hidden="1" customHeight="1">
      <c r="A878" s="168">
        <v>2111450</v>
      </c>
      <c r="B878" s="164" t="s">
        <v>1511</v>
      </c>
      <c r="C878" s="173">
        <v>0</v>
      </c>
    </row>
    <row r="879" spans="1:3" ht="20.100000000000001" hidden="1" customHeight="1">
      <c r="A879" s="168">
        <v>2111499</v>
      </c>
      <c r="B879" s="164" t="s">
        <v>2143</v>
      </c>
      <c r="C879" s="173">
        <v>0</v>
      </c>
    </row>
    <row r="880" spans="1:3" ht="20.100000000000001" hidden="1" customHeight="1">
      <c r="A880" s="168">
        <v>21160</v>
      </c>
      <c r="B880" s="164" t="s">
        <v>2144</v>
      </c>
      <c r="C880" s="173">
        <v>0</v>
      </c>
    </row>
    <row r="881" spans="1:3" ht="20.100000000000001" hidden="1" customHeight="1">
      <c r="A881" s="168">
        <v>21161</v>
      </c>
      <c r="B881" s="164" t="s">
        <v>2145</v>
      </c>
      <c r="C881" s="173">
        <v>0</v>
      </c>
    </row>
    <row r="882" spans="1:3" ht="20.100000000000001" customHeight="1">
      <c r="A882" s="168">
        <v>21199</v>
      </c>
      <c r="B882" s="164" t="s">
        <v>2146</v>
      </c>
      <c r="C882" s="173">
        <v>560</v>
      </c>
    </row>
    <row r="883" spans="1:3" ht="20.100000000000001" customHeight="1">
      <c r="A883" s="168">
        <v>2119901</v>
      </c>
      <c r="B883" s="164" t="s">
        <v>698</v>
      </c>
      <c r="C883" s="173">
        <v>560</v>
      </c>
    </row>
    <row r="884" spans="1:3" ht="20.100000000000001" customHeight="1">
      <c r="A884" s="168">
        <v>212</v>
      </c>
      <c r="B884" s="164" t="s">
        <v>2147</v>
      </c>
      <c r="C884" s="173">
        <v>21108.16</v>
      </c>
    </row>
    <row r="885" spans="1:3" ht="20.100000000000001" customHeight="1">
      <c r="A885" s="168">
        <v>21201</v>
      </c>
      <c r="B885" s="164" t="s">
        <v>2148</v>
      </c>
      <c r="C885" s="173">
        <v>3375.25</v>
      </c>
    </row>
    <row r="886" spans="1:3" ht="20.100000000000001" customHeight="1">
      <c r="A886" s="168">
        <v>2120101</v>
      </c>
      <c r="B886" s="164" t="s">
        <v>1502</v>
      </c>
      <c r="C886" s="173">
        <v>1310.06</v>
      </c>
    </row>
    <row r="887" spans="1:3" ht="20.100000000000001" customHeight="1">
      <c r="A887" s="168">
        <v>2120102</v>
      </c>
      <c r="B887" s="164" t="s">
        <v>1503</v>
      </c>
      <c r="C887" s="173">
        <v>214.54</v>
      </c>
    </row>
    <row r="888" spans="1:3" ht="20.100000000000001" hidden="1" customHeight="1">
      <c r="A888" s="168">
        <v>2120103</v>
      </c>
      <c r="B888" s="164" t="s">
        <v>1504</v>
      </c>
      <c r="C888" s="173">
        <v>0</v>
      </c>
    </row>
    <row r="889" spans="1:3" ht="20.100000000000001" customHeight="1">
      <c r="A889" s="168">
        <v>2120104</v>
      </c>
      <c r="B889" s="164" t="s">
        <v>2149</v>
      </c>
      <c r="C889" s="173">
        <v>524</v>
      </c>
    </row>
    <row r="890" spans="1:3" ht="20.100000000000001" hidden="1" customHeight="1">
      <c r="A890" s="168">
        <v>2120105</v>
      </c>
      <c r="B890" s="164" t="s">
        <v>2150</v>
      </c>
      <c r="C890" s="173">
        <v>0</v>
      </c>
    </row>
    <row r="891" spans="1:3" ht="20.100000000000001" customHeight="1">
      <c r="A891" s="168">
        <v>2120106</v>
      </c>
      <c r="B891" s="164" t="s">
        <v>2151</v>
      </c>
      <c r="C891" s="173">
        <v>1093.5899999999999</v>
      </c>
    </row>
    <row r="892" spans="1:3" ht="20.100000000000001" hidden="1" customHeight="1">
      <c r="A892" s="168">
        <v>2120107</v>
      </c>
      <c r="B892" s="164" t="s">
        <v>2152</v>
      </c>
      <c r="C892" s="173">
        <v>0</v>
      </c>
    </row>
    <row r="893" spans="1:3" ht="20.100000000000001" hidden="1" customHeight="1">
      <c r="A893" s="168">
        <v>2120109</v>
      </c>
      <c r="B893" s="164" t="s">
        <v>2153</v>
      </c>
      <c r="C893" s="173">
        <v>0</v>
      </c>
    </row>
    <row r="894" spans="1:3" ht="20.100000000000001" hidden="1" customHeight="1">
      <c r="A894" s="168">
        <v>2120110</v>
      </c>
      <c r="B894" s="164" t="s">
        <v>2154</v>
      </c>
      <c r="C894" s="173">
        <v>0</v>
      </c>
    </row>
    <row r="895" spans="1:3" ht="20.100000000000001" customHeight="1">
      <c r="A895" s="168">
        <v>2120199</v>
      </c>
      <c r="B895" s="164" t="s">
        <v>2155</v>
      </c>
      <c r="C895" s="173">
        <v>233.06</v>
      </c>
    </row>
    <row r="896" spans="1:3" ht="20.100000000000001" customHeight="1">
      <c r="A896" s="168">
        <v>21202</v>
      </c>
      <c r="B896" s="164" t="s">
        <v>2156</v>
      </c>
      <c r="C896" s="173">
        <v>1233.3800000000001</v>
      </c>
    </row>
    <row r="897" spans="1:3" ht="20.100000000000001" customHeight="1">
      <c r="A897" s="168">
        <v>2120201</v>
      </c>
      <c r="B897" s="164" t="s">
        <v>708</v>
      </c>
      <c r="C897" s="173">
        <v>1233.3800000000001</v>
      </c>
    </row>
    <row r="898" spans="1:3" ht="20.100000000000001" customHeight="1">
      <c r="A898" s="168">
        <v>21203</v>
      </c>
      <c r="B898" s="164" t="s">
        <v>2157</v>
      </c>
      <c r="C898" s="173">
        <v>2761.19</v>
      </c>
    </row>
    <row r="899" spans="1:3" ht="20.100000000000001" customHeight="1">
      <c r="A899" s="168">
        <v>2120303</v>
      </c>
      <c r="B899" s="164" t="s">
        <v>2158</v>
      </c>
      <c r="C899" s="173">
        <v>1291.19</v>
      </c>
    </row>
    <row r="900" spans="1:3" ht="20.100000000000001" customHeight="1">
      <c r="A900" s="168">
        <v>2120399</v>
      </c>
      <c r="B900" s="164" t="s">
        <v>2159</v>
      </c>
      <c r="C900" s="173">
        <v>1470</v>
      </c>
    </row>
    <row r="901" spans="1:3" ht="20.100000000000001" customHeight="1">
      <c r="A901" s="168">
        <v>21205</v>
      </c>
      <c r="B901" s="164" t="s">
        <v>2160</v>
      </c>
      <c r="C901" s="173">
        <v>11433.44</v>
      </c>
    </row>
    <row r="902" spans="1:3" ht="20.100000000000001" customHeight="1">
      <c r="A902" s="168">
        <v>2120501</v>
      </c>
      <c r="B902" s="164" t="s">
        <v>713</v>
      </c>
      <c r="C902" s="173">
        <v>11433.44</v>
      </c>
    </row>
    <row r="903" spans="1:3" ht="20.100000000000001" hidden="1" customHeight="1">
      <c r="A903" s="168">
        <v>21206</v>
      </c>
      <c r="B903" s="164" t="s">
        <v>2161</v>
      </c>
      <c r="C903" s="173">
        <v>0</v>
      </c>
    </row>
    <row r="904" spans="1:3" ht="20.100000000000001" hidden="1" customHeight="1">
      <c r="A904" s="168">
        <v>2120601</v>
      </c>
      <c r="B904" s="164" t="s">
        <v>715</v>
      </c>
      <c r="C904" s="173">
        <v>0</v>
      </c>
    </row>
    <row r="905" spans="1:3" ht="20.100000000000001" customHeight="1">
      <c r="A905" s="168">
        <v>21299</v>
      </c>
      <c r="B905" s="164" t="s">
        <v>2162</v>
      </c>
      <c r="C905" s="173">
        <v>1475.97</v>
      </c>
    </row>
    <row r="906" spans="1:3" ht="20.100000000000001" customHeight="1">
      <c r="A906" s="168">
        <v>2129901</v>
      </c>
      <c r="B906" s="164" t="s">
        <v>717</v>
      </c>
      <c r="C906" s="173">
        <v>1475.97</v>
      </c>
    </row>
    <row r="907" spans="1:3" ht="20.100000000000001" customHeight="1">
      <c r="A907" s="168">
        <v>213</v>
      </c>
      <c r="B907" s="164" t="s">
        <v>2163</v>
      </c>
      <c r="C907" s="173">
        <v>79838.040000000095</v>
      </c>
    </row>
    <row r="908" spans="1:3" ht="20.100000000000001" customHeight="1">
      <c r="A908" s="168">
        <v>21301</v>
      </c>
      <c r="B908" s="164" t="s">
        <v>2164</v>
      </c>
      <c r="C908" s="173">
        <v>37688.275000000001</v>
      </c>
    </row>
    <row r="909" spans="1:3" ht="20.100000000000001" customHeight="1">
      <c r="A909" s="168">
        <v>2130101</v>
      </c>
      <c r="B909" s="164" t="s">
        <v>1502</v>
      </c>
      <c r="C909" s="173">
        <v>1463.19</v>
      </c>
    </row>
    <row r="910" spans="1:3" ht="20.100000000000001" customHeight="1">
      <c r="A910" s="168">
        <v>2130102</v>
      </c>
      <c r="B910" s="164" t="s">
        <v>1503</v>
      </c>
      <c r="C910" s="173">
        <v>10</v>
      </c>
    </row>
    <row r="911" spans="1:3" ht="20.100000000000001" hidden="1" customHeight="1">
      <c r="A911" s="168">
        <v>2130103</v>
      </c>
      <c r="B911" s="164" t="s">
        <v>1504</v>
      </c>
      <c r="C911" s="173">
        <v>0</v>
      </c>
    </row>
    <row r="912" spans="1:3" ht="20.100000000000001" customHeight="1">
      <c r="A912" s="168">
        <v>2130104</v>
      </c>
      <c r="B912" s="164" t="s">
        <v>1511</v>
      </c>
      <c r="C912" s="173">
        <v>8323.5560000000005</v>
      </c>
    </row>
    <row r="913" spans="1:3" ht="20.100000000000001" hidden="1" customHeight="1">
      <c r="A913" s="168">
        <v>2130105</v>
      </c>
      <c r="B913" s="164" t="s">
        <v>2165</v>
      </c>
      <c r="C913" s="173">
        <v>0</v>
      </c>
    </row>
    <row r="914" spans="1:3" ht="20.100000000000001" customHeight="1">
      <c r="A914" s="168">
        <v>2130106</v>
      </c>
      <c r="B914" s="164" t="s">
        <v>2166</v>
      </c>
      <c r="C914" s="173">
        <v>3418.97</v>
      </c>
    </row>
    <row r="915" spans="1:3" ht="20.100000000000001" customHeight="1">
      <c r="A915" s="168">
        <v>2130108</v>
      </c>
      <c r="B915" s="164" t="s">
        <v>2167</v>
      </c>
      <c r="C915" s="173">
        <v>789</v>
      </c>
    </row>
    <row r="916" spans="1:3" ht="20.100000000000001" customHeight="1">
      <c r="A916" s="168">
        <v>2130109</v>
      </c>
      <c r="B916" s="164" t="s">
        <v>2168</v>
      </c>
      <c r="C916" s="173">
        <v>84</v>
      </c>
    </row>
    <row r="917" spans="1:3" ht="20.100000000000001" customHeight="1">
      <c r="A917" s="168">
        <v>2130110</v>
      </c>
      <c r="B917" s="164" t="s">
        <v>2169</v>
      </c>
      <c r="C917" s="173">
        <v>30</v>
      </c>
    </row>
    <row r="918" spans="1:3" ht="20.100000000000001" customHeight="1">
      <c r="A918" s="168">
        <v>2130111</v>
      </c>
      <c r="B918" s="164" t="s">
        <v>2170</v>
      </c>
      <c r="C918" s="173">
        <v>200</v>
      </c>
    </row>
    <row r="919" spans="1:3" ht="20.100000000000001" customHeight="1">
      <c r="A919" s="168">
        <v>2130112</v>
      </c>
      <c r="B919" s="164" t="s">
        <v>2171</v>
      </c>
      <c r="C919" s="173">
        <v>1032</v>
      </c>
    </row>
    <row r="920" spans="1:3" ht="20.100000000000001" hidden="1" customHeight="1">
      <c r="A920" s="168">
        <v>2130114</v>
      </c>
      <c r="B920" s="164" t="s">
        <v>2172</v>
      </c>
      <c r="C920" s="173">
        <v>0</v>
      </c>
    </row>
    <row r="921" spans="1:3" ht="20.100000000000001" customHeight="1">
      <c r="A921" s="168">
        <v>2130119</v>
      </c>
      <c r="B921" s="164" t="s">
        <v>2173</v>
      </c>
      <c r="C921" s="173">
        <v>76</v>
      </c>
    </row>
    <row r="922" spans="1:3" ht="20.100000000000001" hidden="1" customHeight="1">
      <c r="A922" s="168">
        <v>2130120</v>
      </c>
      <c r="B922" s="164" t="s">
        <v>2174</v>
      </c>
      <c r="C922" s="173">
        <v>0</v>
      </c>
    </row>
    <row r="923" spans="1:3" ht="20.100000000000001" hidden="1" customHeight="1">
      <c r="A923" s="168">
        <v>2130121</v>
      </c>
      <c r="B923" s="164" t="s">
        <v>2175</v>
      </c>
      <c r="C923" s="173">
        <v>0</v>
      </c>
    </row>
    <row r="924" spans="1:3" ht="20.100000000000001" customHeight="1">
      <c r="A924" s="168">
        <v>2130122</v>
      </c>
      <c r="B924" s="164" t="s">
        <v>2176</v>
      </c>
      <c r="C924" s="173">
        <v>13002</v>
      </c>
    </row>
    <row r="925" spans="1:3" ht="20.100000000000001" customHeight="1">
      <c r="A925" s="168">
        <v>2130124</v>
      </c>
      <c r="B925" s="164" t="s">
        <v>2177</v>
      </c>
      <c r="C925" s="173">
        <v>394</v>
      </c>
    </row>
    <row r="926" spans="1:3" ht="20.100000000000001" customHeight="1">
      <c r="A926" s="168">
        <v>2130125</v>
      </c>
      <c r="B926" s="164" t="s">
        <v>2178</v>
      </c>
      <c r="C926" s="173">
        <v>30</v>
      </c>
    </row>
    <row r="927" spans="1:3" ht="20.100000000000001" customHeight="1">
      <c r="A927" s="168">
        <v>2130126</v>
      </c>
      <c r="B927" s="164" t="s">
        <v>2179</v>
      </c>
      <c r="C927" s="173">
        <v>102</v>
      </c>
    </row>
    <row r="928" spans="1:3" ht="20.100000000000001" customHeight="1">
      <c r="A928" s="168">
        <v>2130135</v>
      </c>
      <c r="B928" s="164" t="s">
        <v>2180</v>
      </c>
      <c r="C928" s="173">
        <v>1043.78</v>
      </c>
    </row>
    <row r="929" spans="1:3" ht="20.100000000000001" hidden="1" customHeight="1">
      <c r="A929" s="168">
        <v>2130142</v>
      </c>
      <c r="B929" s="164" t="s">
        <v>2181</v>
      </c>
      <c r="C929" s="173">
        <v>0</v>
      </c>
    </row>
    <row r="930" spans="1:3" ht="20.100000000000001" customHeight="1">
      <c r="A930" s="168">
        <v>2130148</v>
      </c>
      <c r="B930" s="164" t="s">
        <v>2182</v>
      </c>
      <c r="C930" s="173">
        <v>35</v>
      </c>
    </row>
    <row r="931" spans="1:3" ht="20.100000000000001" customHeight="1">
      <c r="A931" s="168">
        <v>2130152</v>
      </c>
      <c r="B931" s="164" t="s">
        <v>2183</v>
      </c>
      <c r="C931" s="173">
        <v>9.0000000000145502E-3</v>
      </c>
    </row>
    <row r="932" spans="1:3" ht="20.100000000000001" customHeight="1">
      <c r="A932" s="168">
        <v>2130153</v>
      </c>
      <c r="B932" s="164" t="s">
        <v>2184</v>
      </c>
      <c r="C932" s="173">
        <v>7169</v>
      </c>
    </row>
    <row r="933" spans="1:3" ht="20.100000000000001" customHeight="1">
      <c r="A933" s="168">
        <v>2130199</v>
      </c>
      <c r="B933" s="164" t="s">
        <v>2185</v>
      </c>
      <c r="C933" s="173">
        <v>485.77</v>
      </c>
    </row>
    <row r="934" spans="1:3" ht="20.100000000000001" customHeight="1">
      <c r="A934" s="168">
        <v>21302</v>
      </c>
      <c r="B934" s="164" t="s">
        <v>2186</v>
      </c>
      <c r="C934" s="173">
        <v>13658.994000000001</v>
      </c>
    </row>
    <row r="935" spans="1:3" ht="20.100000000000001" customHeight="1">
      <c r="A935" s="168">
        <v>2130201</v>
      </c>
      <c r="B935" s="164" t="s">
        <v>1502</v>
      </c>
      <c r="C935" s="173">
        <v>654.96</v>
      </c>
    </row>
    <row r="936" spans="1:3" ht="20.100000000000001" hidden="1" customHeight="1">
      <c r="A936" s="168">
        <v>2130202</v>
      </c>
      <c r="B936" s="164" t="s">
        <v>1503</v>
      </c>
      <c r="C936" s="173">
        <v>0</v>
      </c>
    </row>
    <row r="937" spans="1:3" ht="20.100000000000001" hidden="1" customHeight="1">
      <c r="A937" s="168">
        <v>2130203</v>
      </c>
      <c r="B937" s="164" t="s">
        <v>1504</v>
      </c>
      <c r="C937" s="173">
        <v>0</v>
      </c>
    </row>
    <row r="938" spans="1:3" ht="20.100000000000001" customHeight="1">
      <c r="A938" s="168">
        <v>2130204</v>
      </c>
      <c r="B938" s="164" t="s">
        <v>2187</v>
      </c>
      <c r="C938" s="173">
        <v>2348.5839999999998</v>
      </c>
    </row>
    <row r="939" spans="1:3" ht="20.100000000000001" customHeight="1">
      <c r="A939" s="168">
        <v>2130205</v>
      </c>
      <c r="B939" s="164" t="s">
        <v>2188</v>
      </c>
      <c r="C939" s="173">
        <v>2900</v>
      </c>
    </row>
    <row r="940" spans="1:3" ht="20.100000000000001" hidden="1" customHeight="1">
      <c r="A940" s="168">
        <v>2130206</v>
      </c>
      <c r="B940" s="164" t="s">
        <v>2189</v>
      </c>
      <c r="C940" s="173">
        <v>0</v>
      </c>
    </row>
    <row r="941" spans="1:3" ht="20.100000000000001" customHeight="1">
      <c r="A941" s="168">
        <v>2130207</v>
      </c>
      <c r="B941" s="164" t="s">
        <v>2190</v>
      </c>
      <c r="C941" s="173">
        <v>1981</v>
      </c>
    </row>
    <row r="942" spans="1:3" ht="20.100000000000001" customHeight="1">
      <c r="A942" s="168">
        <v>2130209</v>
      </c>
      <c r="B942" s="164" t="s">
        <v>2191</v>
      </c>
      <c r="C942" s="173">
        <v>3432</v>
      </c>
    </row>
    <row r="943" spans="1:3" ht="20.100000000000001" customHeight="1">
      <c r="A943" s="168">
        <v>2130210</v>
      </c>
      <c r="B943" s="164" t="s">
        <v>2192</v>
      </c>
      <c r="C943" s="173">
        <v>5</v>
      </c>
    </row>
    <row r="944" spans="1:3" ht="20.100000000000001" customHeight="1">
      <c r="A944" s="168">
        <v>2130211</v>
      </c>
      <c r="B944" s="164" t="s">
        <v>2193</v>
      </c>
      <c r="C944" s="173">
        <v>21</v>
      </c>
    </row>
    <row r="945" spans="1:3" ht="20.100000000000001" customHeight="1">
      <c r="A945" s="168">
        <v>2130212</v>
      </c>
      <c r="B945" s="164" t="s">
        <v>2194</v>
      </c>
      <c r="C945" s="173">
        <v>310</v>
      </c>
    </row>
    <row r="946" spans="1:3" ht="20.100000000000001" customHeight="1">
      <c r="A946" s="168">
        <v>2130213</v>
      </c>
      <c r="B946" s="164" t="s">
        <v>2195</v>
      </c>
      <c r="C946" s="173">
        <v>33</v>
      </c>
    </row>
    <row r="947" spans="1:3" ht="20.100000000000001" hidden="1" customHeight="1">
      <c r="A947" s="168">
        <v>2130217</v>
      </c>
      <c r="B947" s="164" t="s">
        <v>2196</v>
      </c>
      <c r="C947" s="173">
        <v>0</v>
      </c>
    </row>
    <row r="948" spans="1:3" ht="20.100000000000001" hidden="1" customHeight="1">
      <c r="A948" s="168">
        <v>2130220</v>
      </c>
      <c r="B948" s="164" t="s">
        <v>247</v>
      </c>
      <c r="C948" s="173">
        <v>0</v>
      </c>
    </row>
    <row r="949" spans="1:3" ht="20.100000000000001" customHeight="1">
      <c r="A949" s="168">
        <v>2130221</v>
      </c>
      <c r="B949" s="164" t="s">
        <v>2197</v>
      </c>
      <c r="C949" s="173">
        <v>200</v>
      </c>
    </row>
    <row r="950" spans="1:3" ht="20.100000000000001" hidden="1" customHeight="1">
      <c r="A950" s="168">
        <v>2130223</v>
      </c>
      <c r="B950" s="164" t="s">
        <v>2198</v>
      </c>
      <c r="C950" s="173">
        <v>0</v>
      </c>
    </row>
    <row r="951" spans="1:3" ht="20.100000000000001" customHeight="1">
      <c r="A951" s="168">
        <v>2130226</v>
      </c>
      <c r="B951" s="164" t="s">
        <v>2199</v>
      </c>
      <c r="C951" s="173">
        <v>80</v>
      </c>
    </row>
    <row r="952" spans="1:3" ht="20.100000000000001" customHeight="1">
      <c r="A952" s="168">
        <v>2130227</v>
      </c>
      <c r="B952" s="164" t="s">
        <v>2200</v>
      </c>
      <c r="C952" s="173">
        <v>359</v>
      </c>
    </row>
    <row r="953" spans="1:3" ht="20.100000000000001" hidden="1" customHeight="1">
      <c r="A953" s="168">
        <v>2130232</v>
      </c>
      <c r="B953" s="164" t="s">
        <v>2201</v>
      </c>
      <c r="C953" s="173">
        <v>0</v>
      </c>
    </row>
    <row r="954" spans="1:3" ht="20.100000000000001" customHeight="1">
      <c r="A954" s="168">
        <v>2130234</v>
      </c>
      <c r="B954" s="164" t="s">
        <v>2202</v>
      </c>
      <c r="C954" s="173">
        <v>263</v>
      </c>
    </row>
    <row r="955" spans="1:3" ht="20.100000000000001" hidden="1" customHeight="1">
      <c r="A955" s="168">
        <v>2130235</v>
      </c>
      <c r="B955" s="164" t="s">
        <v>2203</v>
      </c>
      <c r="C955" s="173">
        <v>0</v>
      </c>
    </row>
    <row r="956" spans="1:3" ht="20.100000000000001" hidden="1" customHeight="1">
      <c r="A956" s="168">
        <v>2130236</v>
      </c>
      <c r="B956" s="164" t="s">
        <v>2204</v>
      </c>
      <c r="C956" s="173">
        <v>0</v>
      </c>
    </row>
    <row r="957" spans="1:3" ht="20.100000000000001" hidden="1" customHeight="1">
      <c r="A957" s="168">
        <v>2130237</v>
      </c>
      <c r="B957" s="164" t="s">
        <v>2205</v>
      </c>
      <c r="C957" s="173">
        <v>0</v>
      </c>
    </row>
    <row r="958" spans="1:3" ht="20.100000000000001" customHeight="1">
      <c r="A958" s="168">
        <v>2130299</v>
      </c>
      <c r="B958" s="164" t="s">
        <v>2206</v>
      </c>
      <c r="C958" s="173">
        <v>1080.69</v>
      </c>
    </row>
    <row r="959" spans="1:3" ht="20.100000000000001" customHeight="1">
      <c r="A959" s="168">
        <v>21303</v>
      </c>
      <c r="B959" s="164" t="s">
        <v>2207</v>
      </c>
      <c r="C959" s="173">
        <v>12116.05</v>
      </c>
    </row>
    <row r="960" spans="1:3" ht="20.100000000000001" customHeight="1">
      <c r="A960" s="168">
        <v>2130301</v>
      </c>
      <c r="B960" s="164" t="s">
        <v>1502</v>
      </c>
      <c r="C960" s="173">
        <v>546.32000000000005</v>
      </c>
    </row>
    <row r="961" spans="1:3" ht="20.100000000000001" hidden="1" customHeight="1">
      <c r="A961" s="168">
        <v>2130302</v>
      </c>
      <c r="B961" s="164" t="s">
        <v>1503</v>
      </c>
      <c r="C961" s="173">
        <v>0</v>
      </c>
    </row>
    <row r="962" spans="1:3" ht="20.100000000000001" hidden="1" customHeight="1">
      <c r="A962" s="168">
        <v>2130303</v>
      </c>
      <c r="B962" s="164" t="s">
        <v>1504</v>
      </c>
      <c r="C962" s="173">
        <v>0</v>
      </c>
    </row>
    <row r="963" spans="1:3" ht="20.100000000000001" customHeight="1">
      <c r="A963" s="168">
        <v>2130304</v>
      </c>
      <c r="B963" s="164" t="s">
        <v>2209</v>
      </c>
      <c r="C963" s="173">
        <v>1730.56</v>
      </c>
    </row>
    <row r="964" spans="1:3" ht="20.100000000000001" customHeight="1">
      <c r="A964" s="168">
        <v>2130305</v>
      </c>
      <c r="B964" s="164" t="s">
        <v>2210</v>
      </c>
      <c r="C964" s="173">
        <v>2806</v>
      </c>
    </row>
    <row r="965" spans="1:3" ht="20.100000000000001" customHeight="1">
      <c r="A965" s="168">
        <v>2130306</v>
      </c>
      <c r="B965" s="164" t="s">
        <v>2211</v>
      </c>
      <c r="C965" s="173">
        <v>1584</v>
      </c>
    </row>
    <row r="966" spans="1:3" ht="20.100000000000001" hidden="1" customHeight="1">
      <c r="A966" s="168">
        <v>2130307</v>
      </c>
      <c r="B966" s="164" t="s">
        <v>2212</v>
      </c>
      <c r="C966" s="173">
        <v>0</v>
      </c>
    </row>
    <row r="967" spans="1:3" ht="20.100000000000001" customHeight="1">
      <c r="A967" s="168">
        <v>2130308</v>
      </c>
      <c r="B967" s="164" t="s">
        <v>2213</v>
      </c>
      <c r="C967" s="173">
        <v>50</v>
      </c>
    </row>
    <row r="968" spans="1:3" ht="20.100000000000001" customHeight="1">
      <c r="A968" s="168">
        <v>2130309</v>
      </c>
      <c r="B968" s="164" t="s">
        <v>2214</v>
      </c>
      <c r="C968" s="173">
        <v>25</v>
      </c>
    </row>
    <row r="969" spans="1:3" ht="20.100000000000001" customHeight="1">
      <c r="A969" s="168">
        <v>2130310</v>
      </c>
      <c r="B969" s="164" t="s">
        <v>2215</v>
      </c>
      <c r="C969" s="173">
        <v>1156</v>
      </c>
    </row>
    <row r="970" spans="1:3" ht="20.100000000000001" customHeight="1">
      <c r="A970" s="168">
        <v>2130311</v>
      </c>
      <c r="B970" s="164" t="s">
        <v>2216</v>
      </c>
      <c r="C970" s="173">
        <v>187.46</v>
      </c>
    </row>
    <row r="971" spans="1:3" ht="20.100000000000001" customHeight="1">
      <c r="A971" s="168">
        <v>2130312</v>
      </c>
      <c r="B971" s="164" t="s">
        <v>2217</v>
      </c>
      <c r="C971" s="173">
        <v>173</v>
      </c>
    </row>
    <row r="972" spans="1:3" ht="20.100000000000001" customHeight="1">
      <c r="A972" s="168">
        <v>2130313</v>
      </c>
      <c r="B972" s="164" t="s">
        <v>2218</v>
      </c>
      <c r="C972" s="173">
        <v>119</v>
      </c>
    </row>
    <row r="973" spans="1:3" ht="20.100000000000001" customHeight="1">
      <c r="A973" s="168">
        <v>2130314</v>
      </c>
      <c r="B973" s="164" t="s">
        <v>2219</v>
      </c>
      <c r="C973" s="173">
        <v>30</v>
      </c>
    </row>
    <row r="974" spans="1:3" ht="20.100000000000001" customHeight="1">
      <c r="A974" s="168">
        <v>2130315</v>
      </c>
      <c r="B974" s="164" t="s">
        <v>2220</v>
      </c>
      <c r="C974" s="173">
        <v>100</v>
      </c>
    </row>
    <row r="975" spans="1:3" ht="20.100000000000001" customHeight="1">
      <c r="A975" s="168">
        <v>2130316</v>
      </c>
      <c r="B975" s="164" t="s">
        <v>2221</v>
      </c>
      <c r="C975" s="173">
        <v>626.4</v>
      </c>
    </row>
    <row r="976" spans="1:3" ht="20.100000000000001" hidden="1" customHeight="1">
      <c r="A976" s="168">
        <v>2130317</v>
      </c>
      <c r="B976" s="164" t="s">
        <v>2222</v>
      </c>
      <c r="C976" s="173">
        <v>0</v>
      </c>
    </row>
    <row r="977" spans="1:3" ht="20.100000000000001" hidden="1" customHeight="1">
      <c r="A977" s="168">
        <v>2130318</v>
      </c>
      <c r="B977" s="164" t="s">
        <v>2223</v>
      </c>
      <c r="C977" s="173">
        <v>0</v>
      </c>
    </row>
    <row r="978" spans="1:3" ht="20.100000000000001" customHeight="1">
      <c r="A978" s="168">
        <v>2130319</v>
      </c>
      <c r="B978" s="164" t="s">
        <v>2224</v>
      </c>
      <c r="C978" s="173">
        <v>324</v>
      </c>
    </row>
    <row r="979" spans="1:3" ht="20.100000000000001" customHeight="1">
      <c r="A979" s="168">
        <v>2130321</v>
      </c>
      <c r="B979" s="164" t="s">
        <v>2225</v>
      </c>
      <c r="C979" s="173">
        <v>1398.31</v>
      </c>
    </row>
    <row r="980" spans="1:3" ht="20.100000000000001" hidden="1" customHeight="1">
      <c r="A980" s="168">
        <v>2130322</v>
      </c>
      <c r="B980" s="164" t="s">
        <v>2226</v>
      </c>
      <c r="C980" s="173">
        <v>0</v>
      </c>
    </row>
    <row r="981" spans="1:3" ht="20.100000000000001" hidden="1" customHeight="1">
      <c r="A981" s="168">
        <v>2130333</v>
      </c>
      <c r="B981" s="164" t="s">
        <v>2198</v>
      </c>
      <c r="C981" s="173">
        <v>0</v>
      </c>
    </row>
    <row r="982" spans="1:3" ht="20.100000000000001" hidden="1" customHeight="1">
      <c r="A982" s="168">
        <v>2130334</v>
      </c>
      <c r="B982" s="164" t="s">
        <v>2227</v>
      </c>
      <c r="C982" s="173">
        <v>0</v>
      </c>
    </row>
    <row r="983" spans="1:3" ht="20.100000000000001" customHeight="1">
      <c r="A983" s="168">
        <v>2130335</v>
      </c>
      <c r="B983" s="164" t="s">
        <v>2228</v>
      </c>
      <c r="C983" s="173">
        <v>1190</v>
      </c>
    </row>
    <row r="984" spans="1:3" ht="20.100000000000001" hidden="1" customHeight="1">
      <c r="A984" s="168">
        <v>2130336</v>
      </c>
      <c r="B984" s="164" t="s">
        <v>2229</v>
      </c>
      <c r="C984" s="173">
        <v>0</v>
      </c>
    </row>
    <row r="985" spans="1:3" ht="20.100000000000001" hidden="1" customHeight="1">
      <c r="A985" s="168">
        <v>2130337</v>
      </c>
      <c r="B985" s="164" t="s">
        <v>2230</v>
      </c>
      <c r="C985" s="173">
        <v>0</v>
      </c>
    </row>
    <row r="986" spans="1:3" ht="20.100000000000001" customHeight="1">
      <c r="A986" s="168">
        <v>2130399</v>
      </c>
      <c r="B986" s="164" t="s">
        <v>2231</v>
      </c>
      <c r="C986" s="173">
        <v>70</v>
      </c>
    </row>
    <row r="987" spans="1:3" ht="20.100000000000001" customHeight="1">
      <c r="A987" s="168">
        <v>21305</v>
      </c>
      <c r="B987" s="164" t="s">
        <v>2232</v>
      </c>
      <c r="C987" s="173">
        <v>8982.6</v>
      </c>
    </row>
    <row r="988" spans="1:3" ht="20.100000000000001" customHeight="1">
      <c r="A988" s="168">
        <v>2130501</v>
      </c>
      <c r="B988" s="164" t="s">
        <v>1502</v>
      </c>
      <c r="C988" s="173">
        <v>246.82</v>
      </c>
    </row>
    <row r="989" spans="1:3" ht="20.100000000000001" customHeight="1">
      <c r="A989" s="168">
        <v>2130502</v>
      </c>
      <c r="B989" s="164" t="s">
        <v>1503</v>
      </c>
      <c r="C989" s="173">
        <v>170.15</v>
      </c>
    </row>
    <row r="990" spans="1:3" ht="20.100000000000001" hidden="1" customHeight="1">
      <c r="A990" s="168">
        <v>2130503</v>
      </c>
      <c r="B990" s="164" t="s">
        <v>1504</v>
      </c>
      <c r="C990" s="173">
        <v>0</v>
      </c>
    </row>
    <row r="991" spans="1:3" ht="20.100000000000001" customHeight="1">
      <c r="A991" s="168">
        <v>2130504</v>
      </c>
      <c r="B991" s="164" t="s">
        <v>2234</v>
      </c>
      <c r="C991" s="173">
        <v>543.75</v>
      </c>
    </row>
    <row r="992" spans="1:3" ht="20.100000000000001" customHeight="1">
      <c r="A992" s="168">
        <v>2130505</v>
      </c>
      <c r="B992" s="164" t="s">
        <v>2235</v>
      </c>
      <c r="C992" s="173">
        <v>3747.94</v>
      </c>
    </row>
    <row r="993" spans="1:3" ht="20.100000000000001" customHeight="1">
      <c r="A993" s="168">
        <v>2130506</v>
      </c>
      <c r="B993" s="164" t="s">
        <v>2236</v>
      </c>
      <c r="C993" s="173">
        <v>1467</v>
      </c>
    </row>
    <row r="994" spans="1:3" ht="20.100000000000001" customHeight="1">
      <c r="A994" s="168">
        <v>2130507</v>
      </c>
      <c r="B994" s="164" t="s">
        <v>2237</v>
      </c>
      <c r="C994" s="173">
        <v>1471</v>
      </c>
    </row>
    <row r="995" spans="1:3" ht="20.100000000000001" hidden="1" customHeight="1">
      <c r="A995" s="168">
        <v>2130508</v>
      </c>
      <c r="B995" s="164" t="s">
        <v>2238</v>
      </c>
      <c r="C995" s="173">
        <v>0</v>
      </c>
    </row>
    <row r="996" spans="1:3" ht="20.100000000000001" hidden="1" customHeight="1">
      <c r="A996" s="168">
        <v>2130550</v>
      </c>
      <c r="B996" s="164" t="s">
        <v>2239</v>
      </c>
      <c r="C996" s="173">
        <v>0</v>
      </c>
    </row>
    <row r="997" spans="1:3" ht="20.100000000000001" customHeight="1">
      <c r="A997" s="168">
        <v>2130599</v>
      </c>
      <c r="B997" s="164" t="s">
        <v>2240</v>
      </c>
      <c r="C997" s="173">
        <v>1335.94</v>
      </c>
    </row>
    <row r="998" spans="1:3" ht="20.100000000000001" customHeight="1">
      <c r="A998" s="168">
        <v>21307</v>
      </c>
      <c r="B998" s="164" t="s">
        <v>2241</v>
      </c>
      <c r="C998" s="173">
        <v>3567.971</v>
      </c>
    </row>
    <row r="999" spans="1:3" ht="20.100000000000001" customHeight="1">
      <c r="A999" s="168">
        <v>2130701</v>
      </c>
      <c r="B999" s="164" t="s">
        <v>2242</v>
      </c>
      <c r="C999" s="173">
        <v>3484.22</v>
      </c>
    </row>
    <row r="1000" spans="1:3" ht="20.100000000000001" hidden="1" customHeight="1">
      <c r="A1000" s="168">
        <v>2130704</v>
      </c>
      <c r="B1000" s="164" t="s">
        <v>2243</v>
      </c>
      <c r="C1000" s="173">
        <v>0</v>
      </c>
    </row>
    <row r="1001" spans="1:3" ht="20.100000000000001" customHeight="1">
      <c r="A1001" s="168">
        <v>2130705</v>
      </c>
      <c r="B1001" s="164" t="s">
        <v>2244</v>
      </c>
      <c r="C1001" s="173">
        <v>83.751000000000204</v>
      </c>
    </row>
    <row r="1002" spans="1:3" ht="20.100000000000001" hidden="1" customHeight="1">
      <c r="A1002" s="168">
        <v>2130706</v>
      </c>
      <c r="B1002" s="164" t="s">
        <v>2245</v>
      </c>
      <c r="C1002" s="173">
        <v>0</v>
      </c>
    </row>
    <row r="1003" spans="1:3" ht="20.100000000000001" hidden="1" customHeight="1">
      <c r="A1003" s="168">
        <v>2130707</v>
      </c>
      <c r="B1003" s="164" t="s">
        <v>2246</v>
      </c>
      <c r="C1003" s="173">
        <v>0</v>
      </c>
    </row>
    <row r="1004" spans="1:3" ht="20.100000000000001" hidden="1" customHeight="1">
      <c r="A1004" s="168">
        <v>2130799</v>
      </c>
      <c r="B1004" s="164" t="s">
        <v>2247</v>
      </c>
      <c r="C1004" s="173">
        <v>0</v>
      </c>
    </row>
    <row r="1005" spans="1:3" ht="20.100000000000001" customHeight="1">
      <c r="A1005" s="168">
        <v>21308</v>
      </c>
      <c r="B1005" s="164" t="s">
        <v>2248</v>
      </c>
      <c r="C1005" s="173">
        <v>2389</v>
      </c>
    </row>
    <row r="1006" spans="1:3" ht="20.100000000000001" hidden="1" customHeight="1">
      <c r="A1006" s="168">
        <v>2130801</v>
      </c>
      <c r="B1006" s="164" t="s">
        <v>2249</v>
      </c>
      <c r="C1006" s="173">
        <v>0</v>
      </c>
    </row>
    <row r="1007" spans="1:3" ht="20.100000000000001" hidden="1" customHeight="1">
      <c r="A1007" s="168">
        <v>2130802</v>
      </c>
      <c r="B1007" s="164" t="s">
        <v>2250</v>
      </c>
      <c r="C1007" s="173">
        <v>0</v>
      </c>
    </row>
    <row r="1008" spans="1:3" ht="20.100000000000001" customHeight="1">
      <c r="A1008" s="168">
        <v>2130803</v>
      </c>
      <c r="B1008" s="164" t="s">
        <v>2251</v>
      </c>
      <c r="C1008" s="173">
        <v>100</v>
      </c>
    </row>
    <row r="1009" spans="1:3" ht="20.100000000000001" customHeight="1">
      <c r="A1009" s="168">
        <v>2130804</v>
      </c>
      <c r="B1009" s="164" t="s">
        <v>2252</v>
      </c>
      <c r="C1009" s="173">
        <v>2227</v>
      </c>
    </row>
    <row r="1010" spans="1:3" ht="20.100000000000001" hidden="1" customHeight="1">
      <c r="A1010" s="168">
        <v>2130805</v>
      </c>
      <c r="B1010" s="164" t="s">
        <v>2253</v>
      </c>
      <c r="C1010" s="173">
        <v>0</v>
      </c>
    </row>
    <row r="1011" spans="1:3" ht="20.100000000000001" customHeight="1">
      <c r="A1011" s="168">
        <v>2130899</v>
      </c>
      <c r="B1011" s="164" t="s">
        <v>2254</v>
      </c>
      <c r="C1011" s="173">
        <v>62</v>
      </c>
    </row>
    <row r="1012" spans="1:3" ht="20.100000000000001" hidden="1" customHeight="1">
      <c r="A1012" s="168">
        <v>21309</v>
      </c>
      <c r="B1012" s="164" t="s">
        <v>2255</v>
      </c>
      <c r="C1012" s="173">
        <v>0</v>
      </c>
    </row>
    <row r="1013" spans="1:3" ht="20.100000000000001" hidden="1" customHeight="1">
      <c r="A1013" s="168">
        <v>2130901</v>
      </c>
      <c r="B1013" s="164" t="s">
        <v>2256</v>
      </c>
      <c r="C1013" s="173">
        <v>0</v>
      </c>
    </row>
    <row r="1014" spans="1:3" ht="20.100000000000001" hidden="1" customHeight="1">
      <c r="A1014" s="168">
        <v>2130999</v>
      </c>
      <c r="B1014" s="164" t="s">
        <v>2257</v>
      </c>
      <c r="C1014" s="173">
        <v>0</v>
      </c>
    </row>
    <row r="1015" spans="1:3" ht="20.100000000000001" hidden="1" customHeight="1">
      <c r="A1015" s="168">
        <v>21366</v>
      </c>
      <c r="B1015" s="164" t="s">
        <v>2258</v>
      </c>
      <c r="C1015" s="173">
        <v>0</v>
      </c>
    </row>
    <row r="1016" spans="1:3" ht="20.100000000000001" hidden="1" customHeight="1">
      <c r="A1016" s="168">
        <v>21367</v>
      </c>
      <c r="B1016" s="164" t="s">
        <v>2259</v>
      </c>
      <c r="C1016" s="173">
        <v>0</v>
      </c>
    </row>
    <row r="1017" spans="1:3" ht="20.100000000000001" hidden="1" customHeight="1">
      <c r="A1017" s="168">
        <v>21369</v>
      </c>
      <c r="B1017" s="164" t="s">
        <v>2260</v>
      </c>
      <c r="C1017" s="173">
        <v>0</v>
      </c>
    </row>
    <row r="1018" spans="1:3" ht="20.100000000000001" hidden="1" customHeight="1">
      <c r="A1018" s="168">
        <v>21370</v>
      </c>
      <c r="B1018" s="164" t="s">
        <v>2261</v>
      </c>
      <c r="C1018" s="173">
        <v>0</v>
      </c>
    </row>
    <row r="1019" spans="1:3" ht="20.100000000000001" hidden="1" customHeight="1">
      <c r="A1019" s="168">
        <v>21371</v>
      </c>
      <c r="B1019" s="164" t="s">
        <v>2262</v>
      </c>
      <c r="C1019" s="173">
        <v>0</v>
      </c>
    </row>
    <row r="1020" spans="1:3" ht="20.100000000000001" customHeight="1">
      <c r="A1020" s="168">
        <v>21399</v>
      </c>
      <c r="B1020" s="164" t="s">
        <v>2263</v>
      </c>
      <c r="C1020" s="173">
        <v>16.100000000000001</v>
      </c>
    </row>
    <row r="1021" spans="1:3" ht="20.100000000000001" hidden="1" customHeight="1">
      <c r="A1021" s="168">
        <v>2139901</v>
      </c>
      <c r="B1021" s="164" t="s">
        <v>2264</v>
      </c>
      <c r="C1021" s="173">
        <v>0</v>
      </c>
    </row>
    <row r="1022" spans="1:3" ht="20.100000000000001" customHeight="1">
      <c r="A1022" s="168">
        <v>2139999</v>
      </c>
      <c r="B1022" s="164" t="s">
        <v>822</v>
      </c>
      <c r="C1022" s="173">
        <v>16.100000000000001</v>
      </c>
    </row>
    <row r="1023" spans="1:3" ht="20.100000000000001" customHeight="1">
      <c r="A1023" s="168">
        <v>214</v>
      </c>
      <c r="B1023" s="164" t="s">
        <v>2265</v>
      </c>
      <c r="C1023" s="173">
        <v>36635</v>
      </c>
    </row>
    <row r="1024" spans="1:3" ht="20.100000000000001" customHeight="1">
      <c r="A1024" s="168">
        <v>21401</v>
      </c>
      <c r="B1024" s="164" t="s">
        <v>2266</v>
      </c>
      <c r="C1024" s="173">
        <v>12821.47</v>
      </c>
    </row>
    <row r="1025" spans="1:3" ht="20.100000000000001" customHeight="1">
      <c r="A1025" s="168">
        <v>2140101</v>
      </c>
      <c r="B1025" s="164" t="s">
        <v>1502</v>
      </c>
      <c r="C1025" s="173">
        <v>186.03</v>
      </c>
    </row>
    <row r="1026" spans="1:3" ht="20.100000000000001" customHeight="1">
      <c r="A1026" s="168">
        <v>2140102</v>
      </c>
      <c r="B1026" s="164" t="s">
        <v>1503</v>
      </c>
      <c r="C1026" s="173">
        <v>80</v>
      </c>
    </row>
    <row r="1027" spans="1:3" ht="20.100000000000001" hidden="1" customHeight="1">
      <c r="A1027" s="168">
        <v>2140103</v>
      </c>
      <c r="B1027" s="164" t="s">
        <v>1504</v>
      </c>
      <c r="C1027" s="173">
        <v>0</v>
      </c>
    </row>
    <row r="1028" spans="1:3" ht="20.100000000000001" customHeight="1">
      <c r="A1028" s="168">
        <v>2140104</v>
      </c>
      <c r="B1028" s="164" t="s">
        <v>2267</v>
      </c>
      <c r="C1028" s="173">
        <v>2787</v>
      </c>
    </row>
    <row r="1029" spans="1:3" ht="20.100000000000001" customHeight="1">
      <c r="A1029" s="168">
        <v>2140106</v>
      </c>
      <c r="B1029" s="164" t="s">
        <v>2268</v>
      </c>
      <c r="C1029" s="173">
        <v>6208.32</v>
      </c>
    </row>
    <row r="1030" spans="1:3" ht="20.100000000000001" hidden="1" customHeight="1">
      <c r="A1030" s="168">
        <v>2140109</v>
      </c>
      <c r="B1030" s="164" t="s">
        <v>2269</v>
      </c>
      <c r="C1030" s="173">
        <v>0</v>
      </c>
    </row>
    <row r="1031" spans="1:3" ht="20.100000000000001" hidden="1" customHeight="1">
      <c r="A1031" s="168">
        <v>2140110</v>
      </c>
      <c r="B1031" s="164" t="s">
        <v>2270</v>
      </c>
      <c r="C1031" s="173">
        <v>0</v>
      </c>
    </row>
    <row r="1032" spans="1:3" ht="20.100000000000001" hidden="1" customHeight="1">
      <c r="A1032" s="168">
        <v>2140111</v>
      </c>
      <c r="B1032" s="164" t="s">
        <v>2271</v>
      </c>
      <c r="C1032" s="173">
        <v>0</v>
      </c>
    </row>
    <row r="1033" spans="1:3" ht="20.100000000000001" customHeight="1">
      <c r="A1033" s="168">
        <v>2140112</v>
      </c>
      <c r="B1033" s="164" t="s">
        <v>2272</v>
      </c>
      <c r="C1033" s="173">
        <v>2665.55</v>
      </c>
    </row>
    <row r="1034" spans="1:3" ht="20.100000000000001" hidden="1" customHeight="1">
      <c r="A1034" s="168">
        <v>2140114</v>
      </c>
      <c r="B1034" s="164" t="s">
        <v>2273</v>
      </c>
      <c r="C1034" s="173">
        <v>0</v>
      </c>
    </row>
    <row r="1035" spans="1:3" ht="20.100000000000001" hidden="1" customHeight="1">
      <c r="A1035" s="168">
        <v>2140122</v>
      </c>
      <c r="B1035" s="164" t="s">
        <v>2274</v>
      </c>
      <c r="C1035" s="173">
        <v>0</v>
      </c>
    </row>
    <row r="1036" spans="1:3" ht="20.100000000000001" hidden="1" customHeight="1">
      <c r="A1036" s="168">
        <v>2140123</v>
      </c>
      <c r="B1036" s="164" t="s">
        <v>2275</v>
      </c>
      <c r="C1036" s="173">
        <v>0</v>
      </c>
    </row>
    <row r="1037" spans="1:3" ht="20.100000000000001" hidden="1" customHeight="1">
      <c r="A1037" s="168">
        <v>2140127</v>
      </c>
      <c r="B1037" s="164" t="s">
        <v>2276</v>
      </c>
      <c r="C1037" s="173">
        <v>0</v>
      </c>
    </row>
    <row r="1038" spans="1:3" ht="20.100000000000001" hidden="1" customHeight="1">
      <c r="A1038" s="168">
        <v>2140128</v>
      </c>
      <c r="B1038" s="164" t="s">
        <v>2277</v>
      </c>
      <c r="C1038" s="173">
        <v>0</v>
      </c>
    </row>
    <row r="1039" spans="1:3" ht="20.100000000000001" hidden="1" customHeight="1">
      <c r="A1039" s="168">
        <v>2140129</v>
      </c>
      <c r="B1039" s="164" t="s">
        <v>2278</v>
      </c>
      <c r="C1039" s="173">
        <v>0</v>
      </c>
    </row>
    <row r="1040" spans="1:3" ht="20.100000000000001" hidden="1" customHeight="1">
      <c r="A1040" s="168">
        <v>2140130</v>
      </c>
      <c r="B1040" s="164" t="s">
        <v>2279</v>
      </c>
      <c r="C1040" s="173">
        <v>0</v>
      </c>
    </row>
    <row r="1041" spans="1:3" ht="20.100000000000001" hidden="1" customHeight="1">
      <c r="A1041" s="168">
        <v>2140131</v>
      </c>
      <c r="B1041" s="164" t="s">
        <v>2280</v>
      </c>
      <c r="C1041" s="173">
        <v>0</v>
      </c>
    </row>
    <row r="1042" spans="1:3" ht="20.100000000000001" hidden="1" customHeight="1">
      <c r="A1042" s="168">
        <v>2140133</v>
      </c>
      <c r="B1042" s="164" t="s">
        <v>2281</v>
      </c>
      <c r="C1042" s="173">
        <v>0</v>
      </c>
    </row>
    <row r="1043" spans="1:3" ht="20.100000000000001" customHeight="1">
      <c r="A1043" s="168">
        <v>2140136</v>
      </c>
      <c r="B1043" s="164" t="s">
        <v>2282</v>
      </c>
      <c r="C1043" s="173">
        <v>663</v>
      </c>
    </row>
    <row r="1044" spans="1:3" ht="20.100000000000001" hidden="1" customHeight="1">
      <c r="A1044" s="168">
        <v>2140138</v>
      </c>
      <c r="B1044" s="164" t="s">
        <v>2283</v>
      </c>
      <c r="C1044" s="173">
        <v>0</v>
      </c>
    </row>
    <row r="1045" spans="1:3" ht="20.100000000000001" hidden="1" customHeight="1">
      <c r="A1045" s="168">
        <v>2140139</v>
      </c>
      <c r="B1045" s="164" t="s">
        <v>2284</v>
      </c>
      <c r="C1045" s="173">
        <v>0</v>
      </c>
    </row>
    <row r="1046" spans="1:3" ht="20.100000000000001" customHeight="1">
      <c r="A1046" s="168">
        <v>2140199</v>
      </c>
      <c r="B1046" s="164" t="s">
        <v>2285</v>
      </c>
      <c r="C1046" s="173">
        <v>231.57</v>
      </c>
    </row>
    <row r="1047" spans="1:3" ht="20.100000000000001" hidden="1" customHeight="1">
      <c r="A1047" s="168">
        <v>21402</v>
      </c>
      <c r="B1047" s="164" t="s">
        <v>2286</v>
      </c>
      <c r="C1047" s="173">
        <v>0</v>
      </c>
    </row>
    <row r="1048" spans="1:3" ht="20.100000000000001" hidden="1" customHeight="1">
      <c r="A1048" s="168">
        <v>2140201</v>
      </c>
      <c r="B1048" s="164" t="s">
        <v>1502</v>
      </c>
      <c r="C1048" s="173">
        <v>0</v>
      </c>
    </row>
    <row r="1049" spans="1:3" ht="20.100000000000001" hidden="1" customHeight="1">
      <c r="A1049" s="168">
        <v>2140202</v>
      </c>
      <c r="B1049" s="164" t="s">
        <v>1503</v>
      </c>
      <c r="C1049" s="173">
        <v>0</v>
      </c>
    </row>
    <row r="1050" spans="1:3" ht="20.100000000000001" hidden="1" customHeight="1">
      <c r="A1050" s="168">
        <v>2140203</v>
      </c>
      <c r="B1050" s="164" t="s">
        <v>1504</v>
      </c>
      <c r="C1050" s="173">
        <v>0</v>
      </c>
    </row>
    <row r="1051" spans="1:3" ht="20.100000000000001" hidden="1" customHeight="1">
      <c r="A1051" s="168">
        <v>2140204</v>
      </c>
      <c r="B1051" s="164" t="s">
        <v>2287</v>
      </c>
      <c r="C1051" s="173">
        <v>0</v>
      </c>
    </row>
    <row r="1052" spans="1:3" ht="20.100000000000001" hidden="1" customHeight="1">
      <c r="A1052" s="168">
        <v>2140205</v>
      </c>
      <c r="B1052" s="164" t="s">
        <v>2288</v>
      </c>
      <c r="C1052" s="173">
        <v>0</v>
      </c>
    </row>
    <row r="1053" spans="1:3" ht="20.100000000000001" hidden="1" customHeight="1">
      <c r="A1053" s="168">
        <v>2140206</v>
      </c>
      <c r="B1053" s="164" t="s">
        <v>2289</v>
      </c>
      <c r="C1053" s="173">
        <v>0</v>
      </c>
    </row>
    <row r="1054" spans="1:3" ht="20.100000000000001" hidden="1" customHeight="1">
      <c r="A1054" s="168">
        <v>2140207</v>
      </c>
      <c r="B1054" s="164" t="s">
        <v>2290</v>
      </c>
      <c r="C1054" s="173">
        <v>0</v>
      </c>
    </row>
    <row r="1055" spans="1:3" ht="20.100000000000001" hidden="1" customHeight="1">
      <c r="A1055" s="168">
        <v>2140208</v>
      </c>
      <c r="B1055" s="164" t="s">
        <v>2291</v>
      </c>
      <c r="C1055" s="173">
        <v>0</v>
      </c>
    </row>
    <row r="1056" spans="1:3" ht="20.100000000000001" hidden="1" customHeight="1">
      <c r="A1056" s="168">
        <v>2140299</v>
      </c>
      <c r="B1056" s="164" t="s">
        <v>2292</v>
      </c>
      <c r="C1056" s="173">
        <v>0</v>
      </c>
    </row>
    <row r="1057" spans="1:3" ht="20.100000000000001" hidden="1" customHeight="1">
      <c r="A1057" s="168">
        <v>21403</v>
      </c>
      <c r="B1057" s="164" t="s">
        <v>2293</v>
      </c>
      <c r="C1057" s="173">
        <v>0</v>
      </c>
    </row>
    <row r="1058" spans="1:3" ht="20.100000000000001" hidden="1" customHeight="1">
      <c r="A1058" s="168">
        <v>2140301</v>
      </c>
      <c r="B1058" s="164" t="s">
        <v>1502</v>
      </c>
      <c r="C1058" s="173">
        <v>0</v>
      </c>
    </row>
    <row r="1059" spans="1:3" ht="20.100000000000001" hidden="1" customHeight="1">
      <c r="A1059" s="168">
        <v>2140302</v>
      </c>
      <c r="B1059" s="164" t="s">
        <v>1503</v>
      </c>
      <c r="C1059" s="173">
        <v>0</v>
      </c>
    </row>
    <row r="1060" spans="1:3" ht="20.100000000000001" hidden="1" customHeight="1">
      <c r="A1060" s="168">
        <v>2140303</v>
      </c>
      <c r="B1060" s="164" t="s">
        <v>1504</v>
      </c>
      <c r="C1060" s="173">
        <v>0</v>
      </c>
    </row>
    <row r="1061" spans="1:3" ht="20.100000000000001" hidden="1" customHeight="1">
      <c r="A1061" s="168">
        <v>2140304</v>
      </c>
      <c r="B1061" s="164" t="s">
        <v>2294</v>
      </c>
      <c r="C1061" s="173">
        <v>0</v>
      </c>
    </row>
    <row r="1062" spans="1:3" ht="20.100000000000001" hidden="1" customHeight="1">
      <c r="A1062" s="168">
        <v>2140305</v>
      </c>
      <c r="B1062" s="164" t="s">
        <v>2295</v>
      </c>
      <c r="C1062" s="173">
        <v>0</v>
      </c>
    </row>
    <row r="1063" spans="1:3" ht="20.100000000000001" hidden="1" customHeight="1">
      <c r="A1063" s="168">
        <v>2140306</v>
      </c>
      <c r="B1063" s="164" t="s">
        <v>2296</v>
      </c>
      <c r="C1063" s="173">
        <v>0</v>
      </c>
    </row>
    <row r="1064" spans="1:3" ht="20.100000000000001" hidden="1" customHeight="1">
      <c r="A1064" s="168">
        <v>2140307</v>
      </c>
      <c r="B1064" s="164" t="s">
        <v>2297</v>
      </c>
      <c r="C1064" s="173">
        <v>0</v>
      </c>
    </row>
    <row r="1065" spans="1:3" ht="20.100000000000001" hidden="1" customHeight="1">
      <c r="A1065" s="168">
        <v>2140308</v>
      </c>
      <c r="B1065" s="164" t="s">
        <v>2298</v>
      </c>
      <c r="C1065" s="173">
        <v>0</v>
      </c>
    </row>
    <row r="1066" spans="1:3" ht="20.100000000000001" hidden="1" customHeight="1">
      <c r="A1066" s="168">
        <v>2140399</v>
      </c>
      <c r="B1066" s="164" t="s">
        <v>2299</v>
      </c>
      <c r="C1066" s="173">
        <v>0</v>
      </c>
    </row>
    <row r="1067" spans="1:3" ht="20.100000000000001" customHeight="1">
      <c r="A1067" s="168">
        <v>21404</v>
      </c>
      <c r="B1067" s="164" t="s">
        <v>2300</v>
      </c>
      <c r="C1067" s="173">
        <v>1129</v>
      </c>
    </row>
    <row r="1068" spans="1:3" ht="20.100000000000001" hidden="1" customHeight="1">
      <c r="A1068" s="168">
        <v>2140401</v>
      </c>
      <c r="B1068" s="164" t="s">
        <v>2301</v>
      </c>
      <c r="C1068" s="173">
        <v>0</v>
      </c>
    </row>
    <row r="1069" spans="1:3" ht="20.100000000000001" hidden="1" customHeight="1">
      <c r="A1069" s="168">
        <v>2140402</v>
      </c>
      <c r="B1069" s="164" t="s">
        <v>2302</v>
      </c>
      <c r="C1069" s="173">
        <v>0</v>
      </c>
    </row>
    <row r="1070" spans="1:3" ht="20.100000000000001" hidden="1" customHeight="1">
      <c r="A1070" s="168">
        <v>2140403</v>
      </c>
      <c r="B1070" s="164" t="s">
        <v>2303</v>
      </c>
      <c r="C1070" s="173">
        <v>0</v>
      </c>
    </row>
    <row r="1071" spans="1:3" ht="20.100000000000001" customHeight="1">
      <c r="A1071" s="168">
        <v>2140499</v>
      </c>
      <c r="B1071" s="164" t="s">
        <v>2304</v>
      </c>
      <c r="C1071" s="173">
        <v>1129</v>
      </c>
    </row>
    <row r="1072" spans="1:3" ht="20.100000000000001" hidden="1" customHeight="1">
      <c r="A1072" s="168">
        <v>21405</v>
      </c>
      <c r="B1072" s="164" t="s">
        <v>2305</v>
      </c>
      <c r="C1072" s="173">
        <v>0</v>
      </c>
    </row>
    <row r="1073" spans="1:3" ht="20.100000000000001" hidden="1" customHeight="1">
      <c r="A1073" s="168">
        <v>2140501</v>
      </c>
      <c r="B1073" s="164" t="s">
        <v>1502</v>
      </c>
      <c r="C1073" s="173">
        <v>0</v>
      </c>
    </row>
    <row r="1074" spans="1:3" ht="20.100000000000001" hidden="1" customHeight="1">
      <c r="A1074" s="168">
        <v>2140502</v>
      </c>
      <c r="B1074" s="164" t="s">
        <v>1503</v>
      </c>
      <c r="C1074" s="173">
        <v>0</v>
      </c>
    </row>
    <row r="1075" spans="1:3" ht="20.100000000000001" hidden="1" customHeight="1">
      <c r="A1075" s="168">
        <v>2140503</v>
      </c>
      <c r="B1075" s="164" t="s">
        <v>1504</v>
      </c>
      <c r="C1075" s="173">
        <v>0</v>
      </c>
    </row>
    <row r="1076" spans="1:3" ht="20.100000000000001" hidden="1" customHeight="1">
      <c r="A1076" s="168">
        <v>2140504</v>
      </c>
      <c r="B1076" s="164" t="s">
        <v>2291</v>
      </c>
      <c r="C1076" s="173">
        <v>0</v>
      </c>
    </row>
    <row r="1077" spans="1:3" ht="20.100000000000001" hidden="1" customHeight="1">
      <c r="A1077" s="168">
        <v>2140505</v>
      </c>
      <c r="B1077" s="164" t="s">
        <v>2306</v>
      </c>
      <c r="C1077" s="173">
        <v>0</v>
      </c>
    </row>
    <row r="1078" spans="1:3" ht="20.100000000000001" hidden="1" customHeight="1">
      <c r="A1078" s="168">
        <v>2140599</v>
      </c>
      <c r="B1078" s="164" t="s">
        <v>2307</v>
      </c>
      <c r="C1078" s="173">
        <v>0</v>
      </c>
    </row>
    <row r="1079" spans="1:3" ht="20.100000000000001" customHeight="1">
      <c r="A1079" s="168">
        <v>21406</v>
      </c>
      <c r="B1079" s="164" t="s">
        <v>2308</v>
      </c>
      <c r="C1079" s="173">
        <v>22112</v>
      </c>
    </row>
    <row r="1080" spans="1:3" ht="20.100000000000001" customHeight="1">
      <c r="A1080" s="168">
        <v>2140601</v>
      </c>
      <c r="B1080" s="164" t="s">
        <v>2309</v>
      </c>
      <c r="C1080" s="173">
        <v>2496</v>
      </c>
    </row>
    <row r="1081" spans="1:3" ht="20.100000000000001" customHeight="1">
      <c r="A1081" s="168">
        <v>2140602</v>
      </c>
      <c r="B1081" s="164" t="s">
        <v>2310</v>
      </c>
      <c r="C1081" s="173">
        <v>19616</v>
      </c>
    </row>
    <row r="1082" spans="1:3" ht="20.100000000000001" hidden="1" customHeight="1">
      <c r="A1082" s="168">
        <v>2140603</v>
      </c>
      <c r="B1082" s="164" t="s">
        <v>2311</v>
      </c>
      <c r="C1082" s="173">
        <v>0</v>
      </c>
    </row>
    <row r="1083" spans="1:3" ht="20.100000000000001" hidden="1" customHeight="1">
      <c r="A1083" s="168">
        <v>2140699</v>
      </c>
      <c r="B1083" s="164" t="s">
        <v>2312</v>
      </c>
      <c r="C1083" s="173">
        <v>0</v>
      </c>
    </row>
    <row r="1084" spans="1:3" ht="20.100000000000001" hidden="1" customHeight="1">
      <c r="A1084" s="168">
        <v>21460</v>
      </c>
      <c r="B1084" s="164" t="s">
        <v>2313</v>
      </c>
      <c r="C1084" s="173">
        <v>0</v>
      </c>
    </row>
    <row r="1085" spans="1:3" ht="20.100000000000001" hidden="1" customHeight="1">
      <c r="A1085" s="168">
        <v>21462</v>
      </c>
      <c r="B1085" s="164" t="s">
        <v>2314</v>
      </c>
      <c r="C1085" s="173">
        <v>0</v>
      </c>
    </row>
    <row r="1086" spans="1:3" ht="20.100000000000001" hidden="1" customHeight="1">
      <c r="A1086" s="168">
        <v>21463</v>
      </c>
      <c r="B1086" s="164" t="s">
        <v>2315</v>
      </c>
      <c r="C1086" s="173">
        <v>0</v>
      </c>
    </row>
    <row r="1087" spans="1:3" ht="20.100000000000001" hidden="1" customHeight="1">
      <c r="A1087" s="168">
        <v>21464</v>
      </c>
      <c r="B1087" s="164" t="s">
        <v>2316</v>
      </c>
      <c r="C1087" s="173">
        <v>0</v>
      </c>
    </row>
    <row r="1088" spans="1:3" ht="20.100000000000001" hidden="1" customHeight="1">
      <c r="A1088" s="168">
        <v>21468</v>
      </c>
      <c r="B1088" s="164" t="s">
        <v>2317</v>
      </c>
      <c r="C1088" s="173">
        <v>0</v>
      </c>
    </row>
    <row r="1089" spans="1:3" ht="20.100000000000001" hidden="1" customHeight="1">
      <c r="A1089" s="168">
        <v>21469</v>
      </c>
      <c r="B1089" s="164" t="s">
        <v>2318</v>
      </c>
      <c r="C1089" s="173">
        <v>0</v>
      </c>
    </row>
    <row r="1090" spans="1:3" ht="20.100000000000001" hidden="1" customHeight="1">
      <c r="A1090" s="168">
        <v>21470</v>
      </c>
      <c r="B1090" s="164" t="s">
        <v>2319</v>
      </c>
      <c r="C1090" s="173">
        <v>0</v>
      </c>
    </row>
    <row r="1091" spans="1:3" ht="20.100000000000001" hidden="1" customHeight="1">
      <c r="A1091" s="168">
        <v>21471</v>
      </c>
      <c r="B1091" s="164" t="s">
        <v>2320</v>
      </c>
      <c r="C1091" s="173">
        <v>0</v>
      </c>
    </row>
    <row r="1092" spans="1:3" ht="20.100000000000001" hidden="1" customHeight="1">
      <c r="A1092" s="168">
        <v>21472</v>
      </c>
      <c r="B1092" s="164" t="s">
        <v>2321</v>
      </c>
      <c r="C1092" s="173">
        <v>0</v>
      </c>
    </row>
    <row r="1093" spans="1:3" ht="20.100000000000001" hidden="1" customHeight="1">
      <c r="A1093" s="168">
        <v>21473</v>
      </c>
      <c r="B1093" s="164" t="s">
        <v>2322</v>
      </c>
      <c r="C1093" s="173">
        <v>0</v>
      </c>
    </row>
    <row r="1094" spans="1:3" ht="20.100000000000001" customHeight="1">
      <c r="A1094" s="168">
        <v>21499</v>
      </c>
      <c r="B1094" s="164" t="s">
        <v>2323</v>
      </c>
      <c r="C1094" s="173">
        <v>572</v>
      </c>
    </row>
    <row r="1095" spans="1:3" ht="20.100000000000001" hidden="1" customHeight="1">
      <c r="A1095" s="168">
        <v>2149901</v>
      </c>
      <c r="B1095" s="164" t="s">
        <v>2324</v>
      </c>
      <c r="C1095" s="173">
        <v>0</v>
      </c>
    </row>
    <row r="1096" spans="1:3" ht="20.100000000000001" customHeight="1">
      <c r="A1096" s="168">
        <v>2149999</v>
      </c>
      <c r="B1096" s="164" t="s">
        <v>872</v>
      </c>
      <c r="C1096" s="173">
        <v>572</v>
      </c>
    </row>
    <row r="1097" spans="1:3" ht="20.100000000000001" customHeight="1">
      <c r="A1097" s="168">
        <v>215</v>
      </c>
      <c r="B1097" s="164" t="s">
        <v>2325</v>
      </c>
      <c r="C1097" s="173">
        <v>4381.6000000000004</v>
      </c>
    </row>
    <row r="1098" spans="1:3" ht="20.100000000000001" customHeight="1">
      <c r="A1098" s="168">
        <v>21501</v>
      </c>
      <c r="B1098" s="164" t="s">
        <v>2326</v>
      </c>
      <c r="C1098" s="173">
        <v>821.82</v>
      </c>
    </row>
    <row r="1099" spans="1:3" ht="20.100000000000001" customHeight="1">
      <c r="A1099" s="168">
        <v>2150101</v>
      </c>
      <c r="B1099" s="164" t="s">
        <v>1502</v>
      </c>
      <c r="C1099" s="173">
        <v>483.82</v>
      </c>
    </row>
    <row r="1100" spans="1:3" ht="20.100000000000001" customHeight="1">
      <c r="A1100" s="168">
        <v>2150102</v>
      </c>
      <c r="B1100" s="164" t="s">
        <v>1503</v>
      </c>
      <c r="C1100" s="173">
        <v>10</v>
      </c>
    </row>
    <row r="1101" spans="1:3" ht="20.100000000000001" hidden="1" customHeight="1">
      <c r="A1101" s="168">
        <v>2150103</v>
      </c>
      <c r="B1101" s="164" t="s">
        <v>1504</v>
      </c>
      <c r="C1101" s="173">
        <v>0</v>
      </c>
    </row>
    <row r="1102" spans="1:3" ht="20.100000000000001" customHeight="1">
      <c r="A1102" s="168">
        <v>2150104</v>
      </c>
      <c r="B1102" s="164" t="s">
        <v>2327</v>
      </c>
      <c r="C1102" s="173">
        <v>134</v>
      </c>
    </row>
    <row r="1103" spans="1:3" ht="20.100000000000001" hidden="1" customHeight="1">
      <c r="A1103" s="168">
        <v>2150105</v>
      </c>
      <c r="B1103" s="164" t="s">
        <v>2328</v>
      </c>
      <c r="C1103" s="173">
        <v>0</v>
      </c>
    </row>
    <row r="1104" spans="1:3" ht="20.100000000000001" hidden="1" customHeight="1">
      <c r="A1104" s="168">
        <v>2150106</v>
      </c>
      <c r="B1104" s="164" t="s">
        <v>2329</v>
      </c>
      <c r="C1104" s="173">
        <v>0</v>
      </c>
    </row>
    <row r="1105" spans="1:3" ht="20.100000000000001" hidden="1" customHeight="1">
      <c r="A1105" s="168">
        <v>2150107</v>
      </c>
      <c r="B1105" s="164" t="s">
        <v>2330</v>
      </c>
      <c r="C1105" s="173">
        <v>0</v>
      </c>
    </row>
    <row r="1106" spans="1:3" ht="20.100000000000001" hidden="1" customHeight="1">
      <c r="A1106" s="168">
        <v>2150108</v>
      </c>
      <c r="B1106" s="164" t="s">
        <v>2331</v>
      </c>
      <c r="C1106" s="173">
        <v>0</v>
      </c>
    </row>
    <row r="1107" spans="1:3" ht="20.100000000000001" customHeight="1">
      <c r="A1107" s="168">
        <v>2150199</v>
      </c>
      <c r="B1107" s="164" t="s">
        <v>2332</v>
      </c>
      <c r="C1107" s="173">
        <v>194</v>
      </c>
    </row>
    <row r="1108" spans="1:3" ht="20.100000000000001" customHeight="1">
      <c r="A1108" s="168">
        <v>21502</v>
      </c>
      <c r="B1108" s="164" t="s">
        <v>2333</v>
      </c>
      <c r="C1108" s="173">
        <v>1100</v>
      </c>
    </row>
    <row r="1109" spans="1:3" ht="20.100000000000001" hidden="1" customHeight="1">
      <c r="A1109" s="168">
        <v>2150201</v>
      </c>
      <c r="B1109" s="164" t="s">
        <v>1502</v>
      </c>
      <c r="C1109" s="173">
        <v>0</v>
      </c>
    </row>
    <row r="1110" spans="1:3" ht="20.100000000000001" hidden="1" customHeight="1">
      <c r="A1110" s="168">
        <v>2150202</v>
      </c>
      <c r="B1110" s="164" t="s">
        <v>1503</v>
      </c>
      <c r="C1110" s="173">
        <v>0</v>
      </c>
    </row>
    <row r="1111" spans="1:3" ht="20.100000000000001" hidden="1" customHeight="1">
      <c r="A1111" s="168">
        <v>2150203</v>
      </c>
      <c r="B1111" s="164" t="s">
        <v>1504</v>
      </c>
      <c r="C1111" s="173">
        <v>0</v>
      </c>
    </row>
    <row r="1112" spans="1:3" ht="20.100000000000001" hidden="1" customHeight="1">
      <c r="A1112" s="168">
        <v>2150204</v>
      </c>
      <c r="B1112" s="164" t="s">
        <v>2334</v>
      </c>
      <c r="C1112" s="173">
        <v>0</v>
      </c>
    </row>
    <row r="1113" spans="1:3" ht="20.100000000000001" hidden="1" customHeight="1">
      <c r="A1113" s="168">
        <v>2150205</v>
      </c>
      <c r="B1113" s="164" t="s">
        <v>2335</v>
      </c>
      <c r="C1113" s="173">
        <v>0</v>
      </c>
    </row>
    <row r="1114" spans="1:3" ht="20.100000000000001" hidden="1" customHeight="1">
      <c r="A1114" s="168">
        <v>2150206</v>
      </c>
      <c r="B1114" s="164" t="s">
        <v>2336</v>
      </c>
      <c r="C1114" s="173">
        <v>0</v>
      </c>
    </row>
    <row r="1115" spans="1:3" ht="20.100000000000001" hidden="1" customHeight="1">
      <c r="A1115" s="168">
        <v>2150207</v>
      </c>
      <c r="B1115" s="164" t="s">
        <v>2337</v>
      </c>
      <c r="C1115" s="173">
        <v>0</v>
      </c>
    </row>
    <row r="1116" spans="1:3" ht="20.100000000000001" hidden="1" customHeight="1">
      <c r="A1116" s="168">
        <v>2150208</v>
      </c>
      <c r="B1116" s="164" t="s">
        <v>2338</v>
      </c>
      <c r="C1116" s="173">
        <v>0</v>
      </c>
    </row>
    <row r="1117" spans="1:3" ht="20.100000000000001" hidden="1" customHeight="1">
      <c r="A1117" s="168">
        <v>2150209</v>
      </c>
      <c r="B1117" s="164" t="s">
        <v>2339</v>
      </c>
      <c r="C1117" s="173">
        <v>0</v>
      </c>
    </row>
    <row r="1118" spans="1:3" ht="20.100000000000001" hidden="1" customHeight="1">
      <c r="A1118" s="168">
        <v>2150210</v>
      </c>
      <c r="B1118" s="164" t="s">
        <v>2340</v>
      </c>
      <c r="C1118" s="173">
        <v>0</v>
      </c>
    </row>
    <row r="1119" spans="1:3" ht="20.100000000000001" hidden="1" customHeight="1">
      <c r="A1119" s="168">
        <v>2150212</v>
      </c>
      <c r="B1119" s="164" t="s">
        <v>2341</v>
      </c>
      <c r="C1119" s="173">
        <v>0</v>
      </c>
    </row>
    <row r="1120" spans="1:3" ht="20.100000000000001" hidden="1" customHeight="1">
      <c r="A1120" s="168">
        <v>2150213</v>
      </c>
      <c r="B1120" s="164" t="s">
        <v>2342</v>
      </c>
      <c r="C1120" s="173">
        <v>0</v>
      </c>
    </row>
    <row r="1121" spans="1:3" ht="20.100000000000001" hidden="1" customHeight="1">
      <c r="A1121" s="168">
        <v>2150214</v>
      </c>
      <c r="B1121" s="164" t="s">
        <v>2343</v>
      </c>
      <c r="C1121" s="173">
        <v>0</v>
      </c>
    </row>
    <row r="1122" spans="1:3" ht="20.100000000000001" hidden="1" customHeight="1">
      <c r="A1122" s="168">
        <v>2150215</v>
      </c>
      <c r="B1122" s="164" t="s">
        <v>2344</v>
      </c>
      <c r="C1122" s="173">
        <v>0</v>
      </c>
    </row>
    <row r="1123" spans="1:3" ht="20.100000000000001" customHeight="1">
      <c r="A1123" s="168">
        <v>2150299</v>
      </c>
      <c r="B1123" s="164" t="s">
        <v>2345</v>
      </c>
      <c r="C1123" s="173">
        <v>1100</v>
      </c>
    </row>
    <row r="1124" spans="1:3" ht="20.100000000000001" hidden="1" customHeight="1">
      <c r="A1124" s="168">
        <v>21503</v>
      </c>
      <c r="B1124" s="164" t="s">
        <v>2346</v>
      </c>
      <c r="C1124" s="173">
        <v>0</v>
      </c>
    </row>
    <row r="1125" spans="1:3" ht="20.100000000000001" hidden="1" customHeight="1">
      <c r="A1125" s="168">
        <v>2150301</v>
      </c>
      <c r="B1125" s="164" t="s">
        <v>1502</v>
      </c>
      <c r="C1125" s="173">
        <v>0</v>
      </c>
    </row>
    <row r="1126" spans="1:3" ht="20.100000000000001" hidden="1" customHeight="1">
      <c r="A1126" s="168">
        <v>2150302</v>
      </c>
      <c r="B1126" s="164" t="s">
        <v>1503</v>
      </c>
      <c r="C1126" s="173">
        <v>0</v>
      </c>
    </row>
    <row r="1127" spans="1:3" ht="20.100000000000001" hidden="1" customHeight="1">
      <c r="A1127" s="168">
        <v>2150303</v>
      </c>
      <c r="B1127" s="164" t="s">
        <v>1504</v>
      </c>
      <c r="C1127" s="173">
        <v>0</v>
      </c>
    </row>
    <row r="1128" spans="1:3" ht="20.100000000000001" hidden="1" customHeight="1">
      <c r="A1128" s="168">
        <v>2150399</v>
      </c>
      <c r="B1128" s="164" t="s">
        <v>2347</v>
      </c>
      <c r="C1128" s="173">
        <v>0</v>
      </c>
    </row>
    <row r="1129" spans="1:3" ht="20.100000000000001" hidden="1" customHeight="1">
      <c r="A1129" s="168">
        <v>21505</v>
      </c>
      <c r="B1129" s="164" t="s">
        <v>2348</v>
      </c>
      <c r="C1129" s="173">
        <v>0</v>
      </c>
    </row>
    <row r="1130" spans="1:3" ht="20.100000000000001" hidden="1" customHeight="1">
      <c r="A1130" s="168">
        <v>2150501</v>
      </c>
      <c r="B1130" s="164" t="s">
        <v>1502</v>
      </c>
      <c r="C1130" s="173">
        <v>0</v>
      </c>
    </row>
    <row r="1131" spans="1:3" ht="20.100000000000001" hidden="1" customHeight="1">
      <c r="A1131" s="168">
        <v>2150502</v>
      </c>
      <c r="B1131" s="164" t="s">
        <v>1503</v>
      </c>
      <c r="C1131" s="173">
        <v>0</v>
      </c>
    </row>
    <row r="1132" spans="1:3" ht="20.100000000000001" hidden="1" customHeight="1">
      <c r="A1132" s="168">
        <v>2150503</v>
      </c>
      <c r="B1132" s="164" t="s">
        <v>1504</v>
      </c>
      <c r="C1132" s="173">
        <v>0</v>
      </c>
    </row>
    <row r="1133" spans="1:3" ht="20.100000000000001" hidden="1" customHeight="1">
      <c r="A1133" s="168">
        <v>2150505</v>
      </c>
      <c r="B1133" s="164" t="s">
        <v>2349</v>
      </c>
      <c r="C1133" s="173">
        <v>0</v>
      </c>
    </row>
    <row r="1134" spans="1:3" ht="20.100000000000001" hidden="1" customHeight="1">
      <c r="A1134" s="168">
        <v>2150506</v>
      </c>
      <c r="B1134" s="164" t="s">
        <v>2350</v>
      </c>
      <c r="C1134" s="173">
        <v>0</v>
      </c>
    </row>
    <row r="1135" spans="1:3" ht="20.100000000000001" hidden="1" customHeight="1">
      <c r="A1135" s="168">
        <v>2150507</v>
      </c>
      <c r="B1135" s="164" t="s">
        <v>2351</v>
      </c>
      <c r="C1135" s="173">
        <v>0</v>
      </c>
    </row>
    <row r="1136" spans="1:3" ht="20.100000000000001" hidden="1" customHeight="1">
      <c r="A1136" s="168">
        <v>2150508</v>
      </c>
      <c r="B1136" s="164" t="s">
        <v>2352</v>
      </c>
      <c r="C1136" s="173">
        <v>0</v>
      </c>
    </row>
    <row r="1137" spans="1:3" ht="20.100000000000001" hidden="1" customHeight="1">
      <c r="A1137" s="168">
        <v>2150509</v>
      </c>
      <c r="B1137" s="164" t="s">
        <v>2353</v>
      </c>
      <c r="C1137" s="173">
        <v>0</v>
      </c>
    </row>
    <row r="1138" spans="1:3" ht="20.100000000000001" hidden="1" customHeight="1">
      <c r="A1138" s="168">
        <v>2150510</v>
      </c>
      <c r="B1138" s="164" t="s">
        <v>2354</v>
      </c>
      <c r="C1138" s="173">
        <v>0</v>
      </c>
    </row>
    <row r="1139" spans="1:3" ht="20.100000000000001" hidden="1" customHeight="1">
      <c r="A1139" s="168">
        <v>2150511</v>
      </c>
      <c r="B1139" s="164" t="s">
        <v>2355</v>
      </c>
      <c r="C1139" s="173">
        <v>0</v>
      </c>
    </row>
    <row r="1140" spans="1:3" ht="20.100000000000001" hidden="1" customHeight="1">
      <c r="A1140" s="168">
        <v>2150513</v>
      </c>
      <c r="B1140" s="164" t="s">
        <v>2291</v>
      </c>
      <c r="C1140" s="173">
        <v>0</v>
      </c>
    </row>
    <row r="1141" spans="1:3" ht="20.100000000000001" hidden="1" customHeight="1">
      <c r="A1141" s="168">
        <v>2150515</v>
      </c>
      <c r="B1141" s="164" t="s">
        <v>2356</v>
      </c>
      <c r="C1141" s="173">
        <v>0</v>
      </c>
    </row>
    <row r="1142" spans="1:3" ht="20.100000000000001" hidden="1" customHeight="1">
      <c r="A1142" s="168">
        <v>2150599</v>
      </c>
      <c r="B1142" s="164" t="s">
        <v>2357</v>
      </c>
      <c r="C1142" s="173">
        <v>0</v>
      </c>
    </row>
    <row r="1143" spans="1:3" ht="20.100000000000001" customHeight="1">
      <c r="A1143" s="168">
        <v>21507</v>
      </c>
      <c r="B1143" s="164" t="s">
        <v>2358</v>
      </c>
      <c r="C1143" s="173">
        <v>245.83</v>
      </c>
    </row>
    <row r="1144" spans="1:3" ht="20.100000000000001" customHeight="1">
      <c r="A1144" s="168">
        <v>2150701</v>
      </c>
      <c r="B1144" s="164" t="s">
        <v>1502</v>
      </c>
      <c r="C1144" s="173">
        <v>225.83</v>
      </c>
    </row>
    <row r="1145" spans="1:3" ht="20.100000000000001" customHeight="1">
      <c r="A1145" s="168">
        <v>2150702</v>
      </c>
      <c r="B1145" s="164" t="s">
        <v>1503</v>
      </c>
      <c r="C1145" s="173">
        <v>20</v>
      </c>
    </row>
    <row r="1146" spans="1:3" ht="20.100000000000001" hidden="1" customHeight="1">
      <c r="A1146" s="168">
        <v>2150703</v>
      </c>
      <c r="B1146" s="164" t="s">
        <v>1504</v>
      </c>
      <c r="C1146" s="173">
        <v>0</v>
      </c>
    </row>
    <row r="1147" spans="1:3" ht="20.100000000000001" hidden="1" customHeight="1">
      <c r="A1147" s="168">
        <v>2150704</v>
      </c>
      <c r="B1147" s="164" t="s">
        <v>2359</v>
      </c>
      <c r="C1147" s="173">
        <v>0</v>
      </c>
    </row>
    <row r="1148" spans="1:3" ht="20.100000000000001" hidden="1" customHeight="1">
      <c r="A1148" s="168">
        <v>2150705</v>
      </c>
      <c r="B1148" s="164" t="s">
        <v>2360</v>
      </c>
      <c r="C1148" s="173">
        <v>0</v>
      </c>
    </row>
    <row r="1149" spans="1:3" ht="20.100000000000001" hidden="1" customHeight="1">
      <c r="A1149" s="168">
        <v>2150799</v>
      </c>
      <c r="B1149" s="164" t="s">
        <v>2361</v>
      </c>
      <c r="C1149" s="173">
        <v>0</v>
      </c>
    </row>
    <row r="1150" spans="1:3" ht="20.100000000000001" customHeight="1">
      <c r="A1150" s="168">
        <v>21508</v>
      </c>
      <c r="B1150" s="164" t="s">
        <v>2362</v>
      </c>
      <c r="C1150" s="173">
        <v>2214.9499999999998</v>
      </c>
    </row>
    <row r="1151" spans="1:3" ht="20.100000000000001" hidden="1" customHeight="1">
      <c r="A1151" s="168">
        <v>2150801</v>
      </c>
      <c r="B1151" s="164" t="s">
        <v>1502</v>
      </c>
      <c r="C1151" s="173">
        <v>0</v>
      </c>
    </row>
    <row r="1152" spans="1:3" ht="20.100000000000001" hidden="1" customHeight="1">
      <c r="A1152" s="168">
        <v>2150802</v>
      </c>
      <c r="B1152" s="164" t="s">
        <v>1503</v>
      </c>
      <c r="C1152" s="173">
        <v>0</v>
      </c>
    </row>
    <row r="1153" spans="1:3" ht="20.100000000000001" hidden="1" customHeight="1">
      <c r="A1153" s="168">
        <v>2150803</v>
      </c>
      <c r="B1153" s="164" t="s">
        <v>1504</v>
      </c>
      <c r="C1153" s="173">
        <v>0</v>
      </c>
    </row>
    <row r="1154" spans="1:3" ht="20.100000000000001" hidden="1" customHeight="1">
      <c r="A1154" s="168">
        <v>2150804</v>
      </c>
      <c r="B1154" s="164" t="s">
        <v>2363</v>
      </c>
      <c r="C1154" s="173">
        <v>0</v>
      </c>
    </row>
    <row r="1155" spans="1:3" ht="20.100000000000001" customHeight="1">
      <c r="A1155" s="168">
        <v>2150805</v>
      </c>
      <c r="B1155" s="164" t="s">
        <v>2364</v>
      </c>
      <c r="C1155" s="173">
        <v>96</v>
      </c>
    </row>
    <row r="1156" spans="1:3" ht="20.100000000000001" customHeight="1">
      <c r="A1156" s="168">
        <v>2150899</v>
      </c>
      <c r="B1156" s="164" t="s">
        <v>2365</v>
      </c>
      <c r="C1156" s="173">
        <v>2118.9499999999998</v>
      </c>
    </row>
    <row r="1157" spans="1:3" ht="20.100000000000001" hidden="1" customHeight="1">
      <c r="A1157" s="168">
        <v>21562</v>
      </c>
      <c r="B1157" s="164" t="s">
        <v>2366</v>
      </c>
      <c r="C1157" s="173">
        <v>0</v>
      </c>
    </row>
    <row r="1158" spans="1:3" ht="20.100000000000001" hidden="1" customHeight="1">
      <c r="A1158" s="168">
        <v>21599</v>
      </c>
      <c r="B1158" s="164" t="s">
        <v>2367</v>
      </c>
      <c r="C1158" s="173">
        <v>0</v>
      </c>
    </row>
    <row r="1159" spans="1:3" ht="20.100000000000001" hidden="1" customHeight="1">
      <c r="A1159" s="168">
        <v>2159901</v>
      </c>
      <c r="B1159" s="164" t="s">
        <v>2368</v>
      </c>
      <c r="C1159" s="173">
        <v>0</v>
      </c>
    </row>
    <row r="1160" spans="1:3" ht="20.100000000000001" hidden="1" customHeight="1">
      <c r="A1160" s="168">
        <v>2159904</v>
      </c>
      <c r="B1160" s="164" t="s">
        <v>2369</v>
      </c>
      <c r="C1160" s="173">
        <v>0</v>
      </c>
    </row>
    <row r="1161" spans="1:3" ht="20.100000000000001" hidden="1" customHeight="1">
      <c r="A1161" s="168">
        <v>2159905</v>
      </c>
      <c r="B1161" s="164" t="s">
        <v>2370</v>
      </c>
      <c r="C1161" s="173">
        <v>0</v>
      </c>
    </row>
    <row r="1162" spans="1:3" ht="20.100000000000001" hidden="1" customHeight="1">
      <c r="A1162" s="168">
        <v>2159906</v>
      </c>
      <c r="B1162" s="164" t="s">
        <v>2371</v>
      </c>
      <c r="C1162" s="173">
        <v>0</v>
      </c>
    </row>
    <row r="1163" spans="1:3" ht="20.100000000000001" hidden="1" customHeight="1">
      <c r="A1163" s="168">
        <v>2159999</v>
      </c>
      <c r="B1163" s="164" t="s">
        <v>915</v>
      </c>
      <c r="C1163" s="173">
        <v>0</v>
      </c>
    </row>
    <row r="1164" spans="1:3" ht="20.100000000000001" customHeight="1">
      <c r="A1164" s="168">
        <v>216</v>
      </c>
      <c r="B1164" s="164" t="s">
        <v>2372</v>
      </c>
      <c r="C1164" s="173">
        <v>1352.15</v>
      </c>
    </row>
    <row r="1165" spans="1:3" ht="20.100000000000001" customHeight="1">
      <c r="A1165" s="168">
        <v>21602</v>
      </c>
      <c r="B1165" s="164" t="s">
        <v>2373</v>
      </c>
      <c r="C1165" s="173">
        <v>1142.3499999999999</v>
      </c>
    </row>
    <row r="1166" spans="1:3" ht="20.100000000000001" customHeight="1">
      <c r="A1166" s="168">
        <v>2160201</v>
      </c>
      <c r="B1166" s="164" t="s">
        <v>1502</v>
      </c>
      <c r="C1166" s="173">
        <v>323.33</v>
      </c>
    </row>
    <row r="1167" spans="1:3" ht="20.100000000000001" hidden="1" customHeight="1">
      <c r="A1167" s="168">
        <v>2160202</v>
      </c>
      <c r="B1167" s="164" t="s">
        <v>1503</v>
      </c>
      <c r="C1167" s="173">
        <v>0</v>
      </c>
    </row>
    <row r="1168" spans="1:3" ht="20.100000000000001" hidden="1" customHeight="1">
      <c r="A1168" s="168">
        <v>2160203</v>
      </c>
      <c r="B1168" s="164" t="s">
        <v>1504</v>
      </c>
      <c r="C1168" s="173">
        <v>0</v>
      </c>
    </row>
    <row r="1169" spans="1:3" ht="20.100000000000001" hidden="1" customHeight="1">
      <c r="A1169" s="168">
        <v>2160216</v>
      </c>
      <c r="B1169" s="164" t="s">
        <v>2374</v>
      </c>
      <c r="C1169" s="173">
        <v>0</v>
      </c>
    </row>
    <row r="1170" spans="1:3" ht="20.100000000000001" hidden="1" customHeight="1">
      <c r="A1170" s="168">
        <v>2160217</v>
      </c>
      <c r="B1170" s="164" t="s">
        <v>2375</v>
      </c>
      <c r="C1170" s="173">
        <v>0</v>
      </c>
    </row>
    <row r="1171" spans="1:3" ht="20.100000000000001" hidden="1" customHeight="1">
      <c r="A1171" s="168">
        <v>2160218</v>
      </c>
      <c r="B1171" s="164" t="s">
        <v>2376</v>
      </c>
      <c r="C1171" s="173">
        <v>0</v>
      </c>
    </row>
    <row r="1172" spans="1:3" ht="20.100000000000001" hidden="1" customHeight="1">
      <c r="A1172" s="168">
        <v>2160219</v>
      </c>
      <c r="B1172" s="164" t="s">
        <v>2377</v>
      </c>
      <c r="C1172" s="173">
        <v>0</v>
      </c>
    </row>
    <row r="1173" spans="1:3" ht="20.100000000000001" hidden="1" customHeight="1">
      <c r="A1173" s="168">
        <v>2160250</v>
      </c>
      <c r="B1173" s="164" t="s">
        <v>1511</v>
      </c>
      <c r="C1173" s="173">
        <v>0</v>
      </c>
    </row>
    <row r="1174" spans="1:3" ht="20.100000000000001" customHeight="1">
      <c r="A1174" s="168">
        <v>2160299</v>
      </c>
      <c r="B1174" s="164" t="s">
        <v>2378</v>
      </c>
      <c r="C1174" s="173">
        <v>819.02</v>
      </c>
    </row>
    <row r="1175" spans="1:3" ht="20.100000000000001" customHeight="1">
      <c r="A1175" s="168">
        <v>21606</v>
      </c>
      <c r="B1175" s="164" t="s">
        <v>2379</v>
      </c>
      <c r="C1175" s="173">
        <v>209.8</v>
      </c>
    </row>
    <row r="1176" spans="1:3" ht="20.100000000000001" hidden="1" customHeight="1">
      <c r="A1176" s="168">
        <v>2160601</v>
      </c>
      <c r="B1176" s="164" t="s">
        <v>1502</v>
      </c>
      <c r="C1176" s="173">
        <v>0</v>
      </c>
    </row>
    <row r="1177" spans="1:3" ht="20.100000000000001" hidden="1" customHeight="1">
      <c r="A1177" s="168">
        <v>2160602</v>
      </c>
      <c r="B1177" s="164" t="s">
        <v>1503</v>
      </c>
      <c r="C1177" s="173">
        <v>0</v>
      </c>
    </row>
    <row r="1178" spans="1:3" ht="20.100000000000001" hidden="1" customHeight="1">
      <c r="A1178" s="168">
        <v>2160603</v>
      </c>
      <c r="B1178" s="164" t="s">
        <v>1504</v>
      </c>
      <c r="C1178" s="173">
        <v>0</v>
      </c>
    </row>
    <row r="1179" spans="1:3" ht="20.100000000000001" hidden="1" customHeight="1">
      <c r="A1179" s="168">
        <v>2160607</v>
      </c>
      <c r="B1179" s="164" t="s">
        <v>2380</v>
      </c>
      <c r="C1179" s="173">
        <v>0</v>
      </c>
    </row>
    <row r="1180" spans="1:3" ht="20.100000000000001" customHeight="1">
      <c r="A1180" s="168">
        <v>2160699</v>
      </c>
      <c r="B1180" s="164" t="s">
        <v>2381</v>
      </c>
      <c r="C1180" s="173">
        <v>209.8</v>
      </c>
    </row>
    <row r="1181" spans="1:3" ht="20.100000000000001" hidden="1" customHeight="1">
      <c r="A1181" s="168">
        <v>21699</v>
      </c>
      <c r="B1181" s="164" t="s">
        <v>2382</v>
      </c>
      <c r="C1181" s="173">
        <v>0</v>
      </c>
    </row>
    <row r="1182" spans="1:3" ht="20.100000000000001" hidden="1" customHeight="1">
      <c r="A1182" s="168">
        <v>2169901</v>
      </c>
      <c r="B1182" s="164" t="s">
        <v>2383</v>
      </c>
      <c r="C1182" s="173">
        <v>0</v>
      </c>
    </row>
    <row r="1183" spans="1:3" ht="20.100000000000001" hidden="1" customHeight="1">
      <c r="A1183" s="168">
        <v>2169999</v>
      </c>
      <c r="B1183" s="164" t="s">
        <v>930</v>
      </c>
      <c r="C1183" s="173">
        <v>0</v>
      </c>
    </row>
    <row r="1184" spans="1:3" ht="20.100000000000001" hidden="1" customHeight="1">
      <c r="A1184" s="168">
        <v>217</v>
      </c>
      <c r="B1184" s="164" t="s">
        <v>2384</v>
      </c>
      <c r="C1184" s="173">
        <v>0</v>
      </c>
    </row>
    <row r="1185" spans="1:3" ht="20.100000000000001" hidden="1" customHeight="1">
      <c r="A1185" s="168">
        <v>21701</v>
      </c>
      <c r="B1185" s="164" t="s">
        <v>2385</v>
      </c>
      <c r="C1185" s="173">
        <v>0</v>
      </c>
    </row>
    <row r="1186" spans="1:3" ht="20.100000000000001" hidden="1" customHeight="1">
      <c r="A1186" s="168">
        <v>2170101</v>
      </c>
      <c r="B1186" s="164" t="s">
        <v>1502</v>
      </c>
      <c r="C1186" s="173">
        <v>0</v>
      </c>
    </row>
    <row r="1187" spans="1:3" ht="20.100000000000001" hidden="1" customHeight="1">
      <c r="A1187" s="168">
        <v>2170102</v>
      </c>
      <c r="B1187" s="164" t="s">
        <v>1503</v>
      </c>
      <c r="C1187" s="173">
        <v>0</v>
      </c>
    </row>
    <row r="1188" spans="1:3" ht="20.100000000000001" hidden="1" customHeight="1">
      <c r="A1188" s="168">
        <v>2170103</v>
      </c>
      <c r="B1188" s="164" t="s">
        <v>1504</v>
      </c>
      <c r="C1188" s="173">
        <v>0</v>
      </c>
    </row>
    <row r="1189" spans="1:3" ht="20.100000000000001" hidden="1" customHeight="1">
      <c r="A1189" s="168">
        <v>2170104</v>
      </c>
      <c r="B1189" s="164" t="s">
        <v>2386</v>
      </c>
      <c r="C1189" s="173">
        <v>0</v>
      </c>
    </row>
    <row r="1190" spans="1:3" ht="20.100000000000001" hidden="1" customHeight="1">
      <c r="A1190" s="168">
        <v>2170150</v>
      </c>
      <c r="B1190" s="164" t="s">
        <v>1511</v>
      </c>
      <c r="C1190" s="173">
        <v>0</v>
      </c>
    </row>
    <row r="1191" spans="1:3" ht="20.100000000000001" hidden="1" customHeight="1">
      <c r="A1191" s="168">
        <v>2170199</v>
      </c>
      <c r="B1191" s="164" t="s">
        <v>2387</v>
      </c>
      <c r="C1191" s="173">
        <v>0</v>
      </c>
    </row>
    <row r="1192" spans="1:3" ht="20.100000000000001" hidden="1" customHeight="1">
      <c r="A1192" s="168">
        <v>21702</v>
      </c>
      <c r="B1192" s="164" t="s">
        <v>2388</v>
      </c>
      <c r="C1192" s="173">
        <v>0</v>
      </c>
    </row>
    <row r="1193" spans="1:3" ht="20.100000000000001" hidden="1" customHeight="1">
      <c r="A1193" s="168">
        <v>2170201</v>
      </c>
      <c r="B1193" s="164" t="s">
        <v>2389</v>
      </c>
      <c r="C1193" s="173">
        <v>0</v>
      </c>
    </row>
    <row r="1194" spans="1:3" ht="20.100000000000001" hidden="1" customHeight="1">
      <c r="A1194" s="168">
        <v>2170202</v>
      </c>
      <c r="B1194" s="164" t="s">
        <v>2390</v>
      </c>
      <c r="C1194" s="173">
        <v>0</v>
      </c>
    </row>
    <row r="1195" spans="1:3" ht="20.100000000000001" hidden="1" customHeight="1">
      <c r="A1195" s="168">
        <v>2170203</v>
      </c>
      <c r="B1195" s="164" t="s">
        <v>2391</v>
      </c>
      <c r="C1195" s="173">
        <v>0</v>
      </c>
    </row>
    <row r="1196" spans="1:3" ht="20.100000000000001" hidden="1" customHeight="1">
      <c r="A1196" s="168">
        <v>2170204</v>
      </c>
      <c r="B1196" s="164" t="s">
        <v>2392</v>
      </c>
      <c r="C1196" s="173">
        <v>0</v>
      </c>
    </row>
    <row r="1197" spans="1:3" ht="20.100000000000001" hidden="1" customHeight="1">
      <c r="A1197" s="168">
        <v>2170205</v>
      </c>
      <c r="B1197" s="164" t="s">
        <v>2393</v>
      </c>
      <c r="C1197" s="173">
        <v>0</v>
      </c>
    </row>
    <row r="1198" spans="1:3" ht="20.100000000000001" hidden="1" customHeight="1">
      <c r="A1198" s="168">
        <v>2170206</v>
      </c>
      <c r="B1198" s="164" t="s">
        <v>2394</v>
      </c>
      <c r="C1198" s="173">
        <v>0</v>
      </c>
    </row>
    <row r="1199" spans="1:3" ht="20.100000000000001" hidden="1" customHeight="1">
      <c r="A1199" s="168">
        <v>2170207</v>
      </c>
      <c r="B1199" s="164" t="s">
        <v>2395</v>
      </c>
      <c r="C1199" s="173">
        <v>0</v>
      </c>
    </row>
    <row r="1200" spans="1:3" ht="20.100000000000001" hidden="1" customHeight="1">
      <c r="A1200" s="168">
        <v>2170208</v>
      </c>
      <c r="B1200" s="164" t="s">
        <v>2396</v>
      </c>
      <c r="C1200" s="173">
        <v>0</v>
      </c>
    </row>
    <row r="1201" spans="1:3" ht="20.100000000000001" hidden="1" customHeight="1">
      <c r="A1201" s="168">
        <v>2170299</v>
      </c>
      <c r="B1201" s="164" t="s">
        <v>2397</v>
      </c>
      <c r="C1201" s="173">
        <v>0</v>
      </c>
    </row>
    <row r="1202" spans="1:3" ht="20.100000000000001" hidden="1" customHeight="1">
      <c r="A1202" s="168">
        <v>21703</v>
      </c>
      <c r="B1202" s="164" t="s">
        <v>2398</v>
      </c>
      <c r="C1202" s="173">
        <v>0</v>
      </c>
    </row>
    <row r="1203" spans="1:3" ht="20.100000000000001" hidden="1" customHeight="1">
      <c r="A1203" s="168">
        <v>2170301</v>
      </c>
      <c r="B1203" s="164" t="s">
        <v>2399</v>
      </c>
      <c r="C1203" s="173">
        <v>0</v>
      </c>
    </row>
    <row r="1204" spans="1:3" ht="20.100000000000001" hidden="1" customHeight="1">
      <c r="A1204" s="168">
        <v>2170302</v>
      </c>
      <c r="B1204" s="164" t="s">
        <v>2400</v>
      </c>
      <c r="C1204" s="173">
        <v>0</v>
      </c>
    </row>
    <row r="1205" spans="1:3" ht="20.100000000000001" hidden="1" customHeight="1">
      <c r="A1205" s="168">
        <v>2170303</v>
      </c>
      <c r="B1205" s="164" t="s">
        <v>2401</v>
      </c>
      <c r="C1205" s="173">
        <v>0</v>
      </c>
    </row>
    <row r="1206" spans="1:3" ht="20.100000000000001" hidden="1" customHeight="1">
      <c r="A1206" s="168">
        <v>2170304</v>
      </c>
      <c r="B1206" s="164" t="s">
        <v>2402</v>
      </c>
      <c r="C1206" s="173">
        <v>0</v>
      </c>
    </row>
    <row r="1207" spans="1:3" ht="20.100000000000001" hidden="1" customHeight="1">
      <c r="A1207" s="168">
        <v>2170399</v>
      </c>
      <c r="B1207" s="164" t="s">
        <v>2403</v>
      </c>
      <c r="C1207" s="173">
        <v>0</v>
      </c>
    </row>
    <row r="1208" spans="1:3" ht="20.100000000000001" hidden="1" customHeight="1">
      <c r="A1208" s="168">
        <v>21704</v>
      </c>
      <c r="B1208" s="164" t="s">
        <v>2404</v>
      </c>
      <c r="C1208" s="173">
        <v>0</v>
      </c>
    </row>
    <row r="1209" spans="1:3" ht="20.100000000000001" hidden="1" customHeight="1">
      <c r="A1209" s="168">
        <v>2170401</v>
      </c>
      <c r="B1209" s="164" t="s">
        <v>2405</v>
      </c>
      <c r="C1209" s="173">
        <v>0</v>
      </c>
    </row>
    <row r="1210" spans="1:3" ht="20.100000000000001" hidden="1" customHeight="1">
      <c r="A1210" s="168">
        <v>2170499</v>
      </c>
      <c r="B1210" s="164" t="s">
        <v>2406</v>
      </c>
      <c r="C1210" s="173">
        <v>0</v>
      </c>
    </row>
    <row r="1211" spans="1:3" ht="20.100000000000001" hidden="1" customHeight="1">
      <c r="A1211" s="168">
        <v>21799</v>
      </c>
      <c r="B1211" s="164" t="s">
        <v>2407</v>
      </c>
      <c r="C1211" s="173">
        <v>0</v>
      </c>
    </row>
    <row r="1212" spans="1:3" ht="20.100000000000001" hidden="1" customHeight="1">
      <c r="A1212" s="168">
        <v>2179901</v>
      </c>
      <c r="B1212" s="164" t="s">
        <v>955</v>
      </c>
      <c r="C1212" s="173">
        <v>0</v>
      </c>
    </row>
    <row r="1213" spans="1:3" ht="20.100000000000001" hidden="1" customHeight="1">
      <c r="A1213" s="168">
        <v>219</v>
      </c>
      <c r="B1213" s="164" t="s">
        <v>2408</v>
      </c>
      <c r="C1213" s="173">
        <v>0</v>
      </c>
    </row>
    <row r="1214" spans="1:3" ht="20.100000000000001" hidden="1" customHeight="1">
      <c r="A1214" s="168">
        <v>21901</v>
      </c>
      <c r="B1214" s="164" t="s">
        <v>2409</v>
      </c>
      <c r="C1214" s="173">
        <v>0</v>
      </c>
    </row>
    <row r="1215" spans="1:3" ht="20.100000000000001" hidden="1" customHeight="1">
      <c r="A1215" s="168">
        <v>21902</v>
      </c>
      <c r="B1215" s="164" t="s">
        <v>2410</v>
      </c>
      <c r="C1215" s="173">
        <v>0</v>
      </c>
    </row>
    <row r="1216" spans="1:3" ht="20.100000000000001" hidden="1" customHeight="1">
      <c r="A1216" s="168">
        <v>21903</v>
      </c>
      <c r="B1216" s="164" t="s">
        <v>2411</v>
      </c>
      <c r="C1216" s="173">
        <v>0</v>
      </c>
    </row>
    <row r="1217" spans="1:3" ht="20.100000000000001" hidden="1" customHeight="1">
      <c r="A1217" s="168">
        <v>21904</v>
      </c>
      <c r="B1217" s="164" t="s">
        <v>2412</v>
      </c>
      <c r="C1217" s="173">
        <v>0</v>
      </c>
    </row>
    <row r="1218" spans="1:3" ht="20.100000000000001" hidden="1" customHeight="1">
      <c r="A1218" s="168">
        <v>21905</v>
      </c>
      <c r="B1218" s="164" t="s">
        <v>2413</v>
      </c>
      <c r="C1218" s="173">
        <v>0</v>
      </c>
    </row>
    <row r="1219" spans="1:3" ht="20.100000000000001" hidden="1" customHeight="1">
      <c r="A1219" s="168">
        <v>21906</v>
      </c>
      <c r="B1219" s="164" t="s">
        <v>2414</v>
      </c>
      <c r="C1219" s="173">
        <v>0</v>
      </c>
    </row>
    <row r="1220" spans="1:3" ht="20.100000000000001" hidden="1" customHeight="1">
      <c r="A1220" s="168">
        <v>21907</v>
      </c>
      <c r="B1220" s="164" t="s">
        <v>2415</v>
      </c>
      <c r="C1220" s="173">
        <v>0</v>
      </c>
    </row>
    <row r="1221" spans="1:3" ht="20.100000000000001" hidden="1" customHeight="1">
      <c r="A1221" s="168">
        <v>21908</v>
      </c>
      <c r="B1221" s="164" t="s">
        <v>2416</v>
      </c>
      <c r="C1221" s="173">
        <v>0</v>
      </c>
    </row>
    <row r="1222" spans="1:3" ht="20.100000000000001" hidden="1" customHeight="1">
      <c r="A1222" s="168">
        <v>21999</v>
      </c>
      <c r="B1222" s="164" t="s">
        <v>1366</v>
      </c>
      <c r="C1222" s="173">
        <v>0</v>
      </c>
    </row>
    <row r="1223" spans="1:3" ht="20.100000000000001" customHeight="1">
      <c r="A1223" s="168">
        <v>220</v>
      </c>
      <c r="B1223" s="164" t="s">
        <v>2417</v>
      </c>
      <c r="C1223" s="173">
        <v>6165.95</v>
      </c>
    </row>
    <row r="1224" spans="1:3" ht="20.100000000000001" customHeight="1">
      <c r="A1224" s="168">
        <v>22001</v>
      </c>
      <c r="B1224" s="164" t="s">
        <v>2418</v>
      </c>
      <c r="C1224" s="173">
        <v>5631.74</v>
      </c>
    </row>
    <row r="1225" spans="1:3" ht="20.100000000000001" customHeight="1">
      <c r="A1225" s="168">
        <v>2200101</v>
      </c>
      <c r="B1225" s="164" t="s">
        <v>1502</v>
      </c>
      <c r="C1225" s="173">
        <v>703.09</v>
      </c>
    </row>
    <row r="1226" spans="1:3" ht="20.100000000000001" customHeight="1">
      <c r="A1226" s="168">
        <v>2200102</v>
      </c>
      <c r="B1226" s="164" t="s">
        <v>1503</v>
      </c>
      <c r="C1226" s="173">
        <v>944</v>
      </c>
    </row>
    <row r="1227" spans="1:3" ht="20.100000000000001" hidden="1" customHeight="1">
      <c r="A1227" s="168">
        <v>2200103</v>
      </c>
      <c r="B1227" s="164" t="s">
        <v>1504</v>
      </c>
      <c r="C1227" s="173">
        <v>0</v>
      </c>
    </row>
    <row r="1228" spans="1:3" ht="20.100000000000001" hidden="1" customHeight="1">
      <c r="A1228" s="168">
        <v>2200104</v>
      </c>
      <c r="B1228" s="164" t="s">
        <v>2419</v>
      </c>
      <c r="C1228" s="173">
        <v>0</v>
      </c>
    </row>
    <row r="1229" spans="1:3" ht="20.100000000000001" customHeight="1">
      <c r="A1229" s="168">
        <v>2200105</v>
      </c>
      <c r="B1229" s="164" t="s">
        <v>2420</v>
      </c>
      <c r="C1229" s="173">
        <v>96.21</v>
      </c>
    </row>
    <row r="1230" spans="1:3" ht="20.100000000000001" customHeight="1">
      <c r="A1230" s="168">
        <v>2200106</v>
      </c>
      <c r="B1230" s="164" t="s">
        <v>2421</v>
      </c>
      <c r="C1230" s="173">
        <v>180</v>
      </c>
    </row>
    <row r="1231" spans="1:3" ht="20.100000000000001" hidden="1" customHeight="1">
      <c r="A1231" s="168">
        <v>2200107</v>
      </c>
      <c r="B1231" s="164" t="s">
        <v>2422</v>
      </c>
      <c r="C1231" s="173">
        <v>0</v>
      </c>
    </row>
    <row r="1232" spans="1:3" ht="20.100000000000001" hidden="1" customHeight="1">
      <c r="A1232" s="168">
        <v>2200108</v>
      </c>
      <c r="B1232" s="164" t="s">
        <v>2423</v>
      </c>
      <c r="C1232" s="173">
        <v>0</v>
      </c>
    </row>
    <row r="1233" spans="1:3" ht="20.100000000000001" hidden="1" customHeight="1">
      <c r="A1233" s="168">
        <v>2200109</v>
      </c>
      <c r="B1233" s="164" t="s">
        <v>2424</v>
      </c>
      <c r="C1233" s="173">
        <v>0</v>
      </c>
    </row>
    <row r="1234" spans="1:3" ht="20.100000000000001" customHeight="1">
      <c r="A1234" s="168">
        <v>2200110</v>
      </c>
      <c r="B1234" s="164" t="s">
        <v>2425</v>
      </c>
      <c r="C1234" s="173">
        <v>599.78</v>
      </c>
    </row>
    <row r="1235" spans="1:3" ht="20.100000000000001" hidden="1" customHeight="1">
      <c r="A1235" s="168">
        <v>2200112</v>
      </c>
      <c r="B1235" s="164" t="s">
        <v>2426</v>
      </c>
      <c r="C1235" s="173">
        <v>0</v>
      </c>
    </row>
    <row r="1236" spans="1:3" ht="20.100000000000001" hidden="1" customHeight="1">
      <c r="A1236" s="168">
        <v>2200113</v>
      </c>
      <c r="B1236" s="164" t="s">
        <v>2427</v>
      </c>
      <c r="C1236" s="173">
        <v>0</v>
      </c>
    </row>
    <row r="1237" spans="1:3" ht="20.100000000000001" hidden="1" customHeight="1">
      <c r="A1237" s="168">
        <v>2200114</v>
      </c>
      <c r="B1237" s="164" t="s">
        <v>2428</v>
      </c>
      <c r="C1237" s="173">
        <v>0</v>
      </c>
    </row>
    <row r="1238" spans="1:3" ht="20.100000000000001" hidden="1" customHeight="1">
      <c r="A1238" s="168">
        <v>2200115</v>
      </c>
      <c r="B1238" s="164" t="s">
        <v>2429</v>
      </c>
      <c r="C1238" s="173">
        <v>0</v>
      </c>
    </row>
    <row r="1239" spans="1:3" ht="20.100000000000001" hidden="1" customHeight="1">
      <c r="A1239" s="168">
        <v>2200116</v>
      </c>
      <c r="B1239" s="164" t="s">
        <v>2430</v>
      </c>
      <c r="C1239" s="173">
        <v>0</v>
      </c>
    </row>
    <row r="1240" spans="1:3" ht="20.100000000000001" hidden="1" customHeight="1">
      <c r="A1240" s="168">
        <v>2200119</v>
      </c>
      <c r="B1240" s="164" t="s">
        <v>2431</v>
      </c>
      <c r="C1240" s="173">
        <v>0</v>
      </c>
    </row>
    <row r="1241" spans="1:3" ht="20.100000000000001" hidden="1" customHeight="1">
      <c r="A1241" s="168">
        <v>2200120</v>
      </c>
      <c r="B1241" s="164" t="s">
        <v>2432</v>
      </c>
      <c r="C1241" s="173">
        <v>0</v>
      </c>
    </row>
    <row r="1242" spans="1:3" ht="20.100000000000001" hidden="1" customHeight="1">
      <c r="A1242" s="168">
        <v>2200121</v>
      </c>
      <c r="B1242" s="164" t="s">
        <v>2433</v>
      </c>
      <c r="C1242" s="173">
        <v>0</v>
      </c>
    </row>
    <row r="1243" spans="1:3" ht="20.100000000000001" hidden="1" customHeight="1">
      <c r="A1243" s="168">
        <v>2200122</v>
      </c>
      <c r="B1243" s="164" t="s">
        <v>2434</v>
      </c>
      <c r="C1243" s="173">
        <v>0</v>
      </c>
    </row>
    <row r="1244" spans="1:3" ht="20.100000000000001" hidden="1" customHeight="1">
      <c r="A1244" s="168">
        <v>2200123</v>
      </c>
      <c r="B1244" s="164" t="s">
        <v>2435</v>
      </c>
      <c r="C1244" s="173">
        <v>0</v>
      </c>
    </row>
    <row r="1245" spans="1:3" ht="20.100000000000001" hidden="1" customHeight="1">
      <c r="A1245" s="168">
        <v>2200124</v>
      </c>
      <c r="B1245" s="164" t="s">
        <v>2436</v>
      </c>
      <c r="C1245" s="173">
        <v>0</v>
      </c>
    </row>
    <row r="1246" spans="1:3" ht="20.100000000000001" hidden="1" customHeight="1">
      <c r="A1246" s="168">
        <v>2200125</v>
      </c>
      <c r="B1246" s="164" t="s">
        <v>2437</v>
      </c>
      <c r="C1246" s="173">
        <v>0</v>
      </c>
    </row>
    <row r="1247" spans="1:3" ht="20.100000000000001" hidden="1" customHeight="1">
      <c r="A1247" s="168">
        <v>2200126</v>
      </c>
      <c r="B1247" s="164" t="s">
        <v>2438</v>
      </c>
      <c r="C1247" s="173">
        <v>0</v>
      </c>
    </row>
    <row r="1248" spans="1:3" ht="20.100000000000001" hidden="1" customHeight="1">
      <c r="A1248" s="168">
        <v>2200127</v>
      </c>
      <c r="B1248" s="164" t="s">
        <v>2439</v>
      </c>
      <c r="C1248" s="173">
        <v>0</v>
      </c>
    </row>
    <row r="1249" spans="1:3" ht="20.100000000000001" hidden="1" customHeight="1">
      <c r="A1249" s="168">
        <v>2200128</v>
      </c>
      <c r="B1249" s="164" t="s">
        <v>2440</v>
      </c>
      <c r="C1249" s="173">
        <v>0</v>
      </c>
    </row>
    <row r="1250" spans="1:3" ht="20.100000000000001" hidden="1" customHeight="1">
      <c r="A1250" s="168">
        <v>2200129</v>
      </c>
      <c r="B1250" s="164" t="s">
        <v>2441</v>
      </c>
      <c r="C1250" s="173">
        <v>0</v>
      </c>
    </row>
    <row r="1251" spans="1:3" ht="20.100000000000001" customHeight="1">
      <c r="A1251" s="168">
        <v>2200150</v>
      </c>
      <c r="B1251" s="164" t="s">
        <v>1511</v>
      </c>
      <c r="C1251" s="173">
        <v>2534.33</v>
      </c>
    </row>
    <row r="1252" spans="1:3" ht="20.100000000000001" customHeight="1">
      <c r="A1252" s="168">
        <v>2200199</v>
      </c>
      <c r="B1252" s="164" t="s">
        <v>2442</v>
      </c>
      <c r="C1252" s="173">
        <v>574.33000000000004</v>
      </c>
    </row>
    <row r="1253" spans="1:3" ht="20.100000000000001" customHeight="1">
      <c r="A1253" s="168">
        <v>22005</v>
      </c>
      <c r="B1253" s="164" t="s">
        <v>2443</v>
      </c>
      <c r="C1253" s="173">
        <v>433.21</v>
      </c>
    </row>
    <row r="1254" spans="1:3" ht="20.100000000000001" hidden="1" customHeight="1">
      <c r="A1254" s="168">
        <v>2200501</v>
      </c>
      <c r="B1254" s="164" t="s">
        <v>1502</v>
      </c>
      <c r="C1254" s="173">
        <v>0</v>
      </c>
    </row>
    <row r="1255" spans="1:3" ht="20.100000000000001" hidden="1" customHeight="1">
      <c r="A1255" s="168">
        <v>2200502</v>
      </c>
      <c r="B1255" s="164" t="s">
        <v>1503</v>
      </c>
      <c r="C1255" s="173">
        <v>0</v>
      </c>
    </row>
    <row r="1256" spans="1:3" ht="20.100000000000001" hidden="1" customHeight="1">
      <c r="A1256" s="168">
        <v>2200503</v>
      </c>
      <c r="B1256" s="164" t="s">
        <v>1504</v>
      </c>
      <c r="C1256" s="173">
        <v>0</v>
      </c>
    </row>
    <row r="1257" spans="1:3" ht="20.100000000000001" customHeight="1">
      <c r="A1257" s="168">
        <v>2200504</v>
      </c>
      <c r="B1257" s="164" t="s">
        <v>2444</v>
      </c>
      <c r="C1257" s="173">
        <v>36.21</v>
      </c>
    </row>
    <row r="1258" spans="1:3" ht="20.100000000000001" hidden="1" customHeight="1">
      <c r="A1258" s="168">
        <v>2200506</v>
      </c>
      <c r="B1258" s="164" t="s">
        <v>2445</v>
      </c>
      <c r="C1258" s="173">
        <v>0</v>
      </c>
    </row>
    <row r="1259" spans="1:3" ht="20.100000000000001" hidden="1" customHeight="1">
      <c r="A1259" s="168">
        <v>2200507</v>
      </c>
      <c r="B1259" s="164" t="s">
        <v>2446</v>
      </c>
      <c r="C1259" s="173">
        <v>0</v>
      </c>
    </row>
    <row r="1260" spans="1:3" ht="20.100000000000001" hidden="1" customHeight="1">
      <c r="A1260" s="168">
        <v>2200508</v>
      </c>
      <c r="B1260" s="164" t="s">
        <v>2447</v>
      </c>
      <c r="C1260" s="173">
        <v>0</v>
      </c>
    </row>
    <row r="1261" spans="1:3" ht="20.100000000000001" customHeight="1">
      <c r="A1261" s="168">
        <v>2200509</v>
      </c>
      <c r="B1261" s="164" t="s">
        <v>2448</v>
      </c>
      <c r="C1261" s="173">
        <v>397</v>
      </c>
    </row>
    <row r="1262" spans="1:3" ht="20.100000000000001" hidden="1" customHeight="1">
      <c r="A1262" s="168">
        <v>2200510</v>
      </c>
      <c r="B1262" s="164" t="s">
        <v>2449</v>
      </c>
      <c r="C1262" s="173">
        <v>0</v>
      </c>
    </row>
    <row r="1263" spans="1:3" ht="20.100000000000001" hidden="1" customHeight="1">
      <c r="A1263" s="168">
        <v>2200511</v>
      </c>
      <c r="B1263" s="164" t="s">
        <v>2450</v>
      </c>
      <c r="C1263" s="173">
        <v>0</v>
      </c>
    </row>
    <row r="1264" spans="1:3" ht="20.100000000000001" hidden="1" customHeight="1">
      <c r="A1264" s="168">
        <v>2200512</v>
      </c>
      <c r="B1264" s="164" t="s">
        <v>2451</v>
      </c>
      <c r="C1264" s="173">
        <v>0</v>
      </c>
    </row>
    <row r="1265" spans="1:3" ht="20.100000000000001" hidden="1" customHeight="1">
      <c r="A1265" s="168">
        <v>2200513</v>
      </c>
      <c r="B1265" s="164" t="s">
        <v>2452</v>
      </c>
      <c r="C1265" s="173">
        <v>0</v>
      </c>
    </row>
    <row r="1266" spans="1:3" ht="20.100000000000001" hidden="1" customHeight="1">
      <c r="A1266" s="168">
        <v>2200514</v>
      </c>
      <c r="B1266" s="164" t="s">
        <v>2453</v>
      </c>
      <c r="C1266" s="173">
        <v>0</v>
      </c>
    </row>
    <row r="1267" spans="1:3" ht="20.100000000000001" hidden="1" customHeight="1">
      <c r="A1267" s="168">
        <v>2200599</v>
      </c>
      <c r="B1267" s="164" t="s">
        <v>2454</v>
      </c>
      <c r="C1267" s="173">
        <v>0</v>
      </c>
    </row>
    <row r="1268" spans="1:3" ht="20.100000000000001" hidden="1" customHeight="1">
      <c r="A1268" s="168">
        <v>22099</v>
      </c>
      <c r="B1268" s="164" t="s">
        <v>2455</v>
      </c>
      <c r="C1268" s="173">
        <v>0</v>
      </c>
    </row>
    <row r="1269" spans="1:3" ht="20.100000000000001" hidden="1" customHeight="1">
      <c r="A1269" s="168">
        <v>2209901</v>
      </c>
      <c r="B1269" s="164" t="s">
        <v>1012</v>
      </c>
      <c r="C1269" s="173">
        <v>0</v>
      </c>
    </row>
    <row r="1270" spans="1:3" ht="20.100000000000001" customHeight="1">
      <c r="A1270" s="168">
        <v>221</v>
      </c>
      <c r="B1270" s="164" t="s">
        <v>2456</v>
      </c>
      <c r="C1270" s="173">
        <f>23044.084-1</f>
        <v>23043.083999999999</v>
      </c>
    </row>
    <row r="1271" spans="1:3" ht="20.100000000000001" customHeight="1">
      <c r="A1271" s="168">
        <v>22101</v>
      </c>
      <c r="B1271" s="164" t="s">
        <v>2457</v>
      </c>
      <c r="C1271" s="173">
        <f>3954.72-1</f>
        <v>3953.72</v>
      </c>
    </row>
    <row r="1272" spans="1:3" ht="20.100000000000001" customHeight="1">
      <c r="A1272" s="168">
        <v>2210101</v>
      </c>
      <c r="B1272" s="164" t="s">
        <v>2458</v>
      </c>
      <c r="C1272" s="173">
        <v>989</v>
      </c>
    </row>
    <row r="1273" spans="1:3" ht="20.100000000000001" hidden="1" customHeight="1">
      <c r="A1273" s="168">
        <v>2210102</v>
      </c>
      <c r="B1273" s="164" t="s">
        <v>2459</v>
      </c>
      <c r="C1273" s="173">
        <v>0</v>
      </c>
    </row>
    <row r="1274" spans="1:3" ht="20.100000000000001" customHeight="1">
      <c r="A1274" s="168">
        <v>2210103</v>
      </c>
      <c r="B1274" s="164" t="s">
        <v>2460</v>
      </c>
      <c r="C1274" s="173">
        <v>697</v>
      </c>
    </row>
    <row r="1275" spans="1:3" ht="20.100000000000001" hidden="1" customHeight="1">
      <c r="A1275" s="168">
        <v>2210104</v>
      </c>
      <c r="B1275" s="164" t="s">
        <v>2461</v>
      </c>
      <c r="C1275" s="173">
        <v>0</v>
      </c>
    </row>
    <row r="1276" spans="1:3" ht="20.100000000000001" customHeight="1">
      <c r="A1276" s="168">
        <v>2210105</v>
      </c>
      <c r="B1276" s="164" t="s">
        <v>2462</v>
      </c>
      <c r="C1276" s="173">
        <v>1500</v>
      </c>
    </row>
    <row r="1277" spans="1:3" ht="20.100000000000001" customHeight="1">
      <c r="A1277" s="168">
        <v>2210106</v>
      </c>
      <c r="B1277" s="164" t="s">
        <v>2463</v>
      </c>
      <c r="C1277" s="173">
        <v>600</v>
      </c>
    </row>
    <row r="1278" spans="1:3" ht="20.100000000000001" customHeight="1">
      <c r="A1278" s="168">
        <v>2210107</v>
      </c>
      <c r="B1278" s="164" t="s">
        <v>2464</v>
      </c>
      <c r="C1278" s="173">
        <v>168.72</v>
      </c>
    </row>
    <row r="1279" spans="1:3" ht="20.100000000000001" hidden="1" customHeight="1">
      <c r="A1279" s="168">
        <v>2210108</v>
      </c>
      <c r="B1279" s="164" t="s">
        <v>2465</v>
      </c>
      <c r="C1279" s="173">
        <v>0</v>
      </c>
    </row>
    <row r="1280" spans="1:3" ht="20.100000000000001" hidden="1" customHeight="1">
      <c r="A1280" s="168">
        <v>2210109</v>
      </c>
      <c r="B1280" s="164" t="s">
        <v>2466</v>
      </c>
      <c r="C1280" s="173">
        <v>0</v>
      </c>
    </row>
    <row r="1281" spans="1:3" ht="20.100000000000001" hidden="1" customHeight="1">
      <c r="A1281" s="168">
        <v>2210199</v>
      </c>
      <c r="B1281" s="164" t="s">
        <v>2467</v>
      </c>
      <c r="C1281" s="173">
        <v>0</v>
      </c>
    </row>
    <row r="1282" spans="1:3" ht="20.100000000000001" customHeight="1">
      <c r="A1282" s="168">
        <v>22102</v>
      </c>
      <c r="B1282" s="164" t="s">
        <v>2468</v>
      </c>
      <c r="C1282" s="173">
        <v>19089.364000000001</v>
      </c>
    </row>
    <row r="1283" spans="1:3" ht="20.100000000000001" customHeight="1">
      <c r="A1283" s="168">
        <v>2210201</v>
      </c>
      <c r="B1283" s="164" t="s">
        <v>2469</v>
      </c>
      <c r="C1283" s="173">
        <v>19089.364000000001</v>
      </c>
    </row>
    <row r="1284" spans="1:3" ht="20.100000000000001" hidden="1" customHeight="1">
      <c r="A1284" s="168">
        <v>2210202</v>
      </c>
      <c r="B1284" s="164" t="s">
        <v>2470</v>
      </c>
      <c r="C1284" s="173">
        <v>0</v>
      </c>
    </row>
    <row r="1285" spans="1:3" ht="20.100000000000001" hidden="1" customHeight="1">
      <c r="A1285" s="168">
        <v>2210203</v>
      </c>
      <c r="B1285" s="164" t="s">
        <v>2471</v>
      </c>
      <c r="C1285" s="173">
        <v>0</v>
      </c>
    </row>
    <row r="1286" spans="1:3" ht="20.100000000000001" hidden="1" customHeight="1">
      <c r="A1286" s="168">
        <v>22103</v>
      </c>
      <c r="B1286" s="164" t="s">
        <v>2472</v>
      </c>
      <c r="C1286" s="173">
        <v>0</v>
      </c>
    </row>
    <row r="1287" spans="1:3" ht="20.100000000000001" hidden="1" customHeight="1">
      <c r="A1287" s="168">
        <v>2210301</v>
      </c>
      <c r="B1287" s="164" t="s">
        <v>2473</v>
      </c>
      <c r="C1287" s="173">
        <v>0</v>
      </c>
    </row>
    <row r="1288" spans="1:3" ht="20.100000000000001" hidden="1" customHeight="1">
      <c r="A1288" s="168">
        <v>2210302</v>
      </c>
      <c r="B1288" s="164" t="s">
        <v>2474</v>
      </c>
      <c r="C1288" s="173">
        <v>0</v>
      </c>
    </row>
    <row r="1289" spans="1:3" ht="20.100000000000001" hidden="1" customHeight="1">
      <c r="A1289" s="168">
        <v>2210399</v>
      </c>
      <c r="B1289" s="164" t="s">
        <v>2475</v>
      </c>
      <c r="C1289" s="173">
        <v>0</v>
      </c>
    </row>
    <row r="1290" spans="1:3" ht="20.100000000000001" customHeight="1">
      <c r="A1290" s="168">
        <v>222</v>
      </c>
      <c r="B1290" s="164" t="s">
        <v>2476</v>
      </c>
      <c r="C1290" s="173">
        <v>281</v>
      </c>
    </row>
    <row r="1291" spans="1:3" ht="20.100000000000001" customHeight="1">
      <c r="A1291" s="168">
        <v>22201</v>
      </c>
      <c r="B1291" s="164" t="s">
        <v>2477</v>
      </c>
      <c r="C1291" s="173">
        <v>281</v>
      </c>
    </row>
    <row r="1292" spans="1:3" ht="20.100000000000001" hidden="1" customHeight="1">
      <c r="A1292" s="168">
        <v>2220101</v>
      </c>
      <c r="B1292" s="164" t="s">
        <v>1502</v>
      </c>
      <c r="C1292" s="173">
        <v>0</v>
      </c>
    </row>
    <row r="1293" spans="1:3" ht="20.100000000000001" hidden="1" customHeight="1">
      <c r="A1293" s="168">
        <v>2220102</v>
      </c>
      <c r="B1293" s="164" t="s">
        <v>1503</v>
      </c>
      <c r="C1293" s="173">
        <v>0</v>
      </c>
    </row>
    <row r="1294" spans="1:3" ht="20.100000000000001" hidden="1" customHeight="1">
      <c r="A1294" s="168">
        <v>2220103</v>
      </c>
      <c r="B1294" s="164" t="s">
        <v>1504</v>
      </c>
      <c r="C1294" s="173">
        <v>0</v>
      </c>
    </row>
    <row r="1295" spans="1:3" ht="20.100000000000001" hidden="1" customHeight="1">
      <c r="A1295" s="168">
        <v>2220104</v>
      </c>
      <c r="B1295" s="164" t="s">
        <v>2478</v>
      </c>
      <c r="C1295" s="173">
        <v>0</v>
      </c>
    </row>
    <row r="1296" spans="1:3" ht="20.100000000000001" hidden="1" customHeight="1">
      <c r="A1296" s="168">
        <v>2220105</v>
      </c>
      <c r="B1296" s="164" t="s">
        <v>2479</v>
      </c>
      <c r="C1296" s="173">
        <v>0</v>
      </c>
    </row>
    <row r="1297" spans="1:3" ht="20.100000000000001" hidden="1" customHeight="1">
      <c r="A1297" s="168">
        <v>2220106</v>
      </c>
      <c r="B1297" s="164" t="s">
        <v>2480</v>
      </c>
      <c r="C1297" s="173">
        <v>0</v>
      </c>
    </row>
    <row r="1298" spans="1:3" ht="20.100000000000001" hidden="1" customHeight="1">
      <c r="A1298" s="168">
        <v>2220107</v>
      </c>
      <c r="B1298" s="164" t="s">
        <v>2481</v>
      </c>
      <c r="C1298" s="173">
        <v>0</v>
      </c>
    </row>
    <row r="1299" spans="1:3" ht="20.100000000000001" hidden="1" customHeight="1">
      <c r="A1299" s="168">
        <v>2220112</v>
      </c>
      <c r="B1299" s="164" t="s">
        <v>2482</v>
      </c>
      <c r="C1299" s="173">
        <v>0</v>
      </c>
    </row>
    <row r="1300" spans="1:3" ht="20.100000000000001" hidden="1" customHeight="1">
      <c r="A1300" s="168">
        <v>2220113</v>
      </c>
      <c r="B1300" s="164" t="s">
        <v>2483</v>
      </c>
      <c r="C1300" s="173">
        <v>0</v>
      </c>
    </row>
    <row r="1301" spans="1:3" ht="20.100000000000001" hidden="1" customHeight="1">
      <c r="A1301" s="168">
        <v>2220114</v>
      </c>
      <c r="B1301" s="164" t="s">
        <v>2484</v>
      </c>
      <c r="C1301" s="173">
        <v>0</v>
      </c>
    </row>
    <row r="1302" spans="1:3" ht="20.100000000000001" hidden="1" customHeight="1">
      <c r="A1302" s="168">
        <v>2220115</v>
      </c>
      <c r="B1302" s="164" t="s">
        <v>2485</v>
      </c>
      <c r="C1302" s="173">
        <v>0</v>
      </c>
    </row>
    <row r="1303" spans="1:3" ht="20.100000000000001" hidden="1" customHeight="1">
      <c r="A1303" s="168">
        <v>2220118</v>
      </c>
      <c r="B1303" s="164" t="s">
        <v>2486</v>
      </c>
      <c r="C1303" s="173">
        <v>0</v>
      </c>
    </row>
    <row r="1304" spans="1:3" ht="20.100000000000001" hidden="1" customHeight="1">
      <c r="A1304" s="168">
        <v>2220150</v>
      </c>
      <c r="B1304" s="164" t="s">
        <v>1511</v>
      </c>
      <c r="C1304" s="173">
        <v>0</v>
      </c>
    </row>
    <row r="1305" spans="1:3" ht="20.100000000000001" customHeight="1">
      <c r="A1305" s="168">
        <v>2220199</v>
      </c>
      <c r="B1305" s="164" t="s">
        <v>2487</v>
      </c>
      <c r="C1305" s="173">
        <v>281</v>
      </c>
    </row>
    <row r="1306" spans="1:3" ht="20.100000000000001" hidden="1" customHeight="1">
      <c r="A1306" s="168">
        <v>22202</v>
      </c>
      <c r="B1306" s="164" t="s">
        <v>2488</v>
      </c>
      <c r="C1306" s="173">
        <v>0</v>
      </c>
    </row>
    <row r="1307" spans="1:3" ht="20.100000000000001" hidden="1" customHeight="1">
      <c r="A1307" s="168">
        <v>2220201</v>
      </c>
      <c r="B1307" s="164" t="s">
        <v>1502</v>
      </c>
      <c r="C1307" s="173">
        <v>0</v>
      </c>
    </row>
    <row r="1308" spans="1:3" ht="20.100000000000001" hidden="1" customHeight="1">
      <c r="A1308" s="168">
        <v>2220202</v>
      </c>
      <c r="B1308" s="164" t="s">
        <v>1503</v>
      </c>
      <c r="C1308" s="173">
        <v>0</v>
      </c>
    </row>
    <row r="1309" spans="1:3" ht="20.100000000000001" hidden="1" customHeight="1">
      <c r="A1309" s="168">
        <v>2220203</v>
      </c>
      <c r="B1309" s="164" t="s">
        <v>1504</v>
      </c>
      <c r="C1309" s="173">
        <v>0</v>
      </c>
    </row>
    <row r="1310" spans="1:3" ht="20.100000000000001" hidden="1" customHeight="1">
      <c r="A1310" s="168">
        <v>2220204</v>
      </c>
      <c r="B1310" s="164" t="s">
        <v>2489</v>
      </c>
      <c r="C1310" s="173">
        <v>0</v>
      </c>
    </row>
    <row r="1311" spans="1:3" ht="20.100000000000001" hidden="1" customHeight="1">
      <c r="A1311" s="168">
        <v>2220205</v>
      </c>
      <c r="B1311" s="164" t="s">
        <v>2490</v>
      </c>
      <c r="C1311" s="173">
        <v>0</v>
      </c>
    </row>
    <row r="1312" spans="1:3" ht="20.100000000000001" hidden="1" customHeight="1">
      <c r="A1312" s="168">
        <v>2220206</v>
      </c>
      <c r="B1312" s="164" t="s">
        <v>2491</v>
      </c>
      <c r="C1312" s="173">
        <v>0</v>
      </c>
    </row>
    <row r="1313" spans="1:3" ht="20.100000000000001" hidden="1" customHeight="1">
      <c r="A1313" s="168">
        <v>2220207</v>
      </c>
      <c r="B1313" s="164" t="s">
        <v>2492</v>
      </c>
      <c r="C1313" s="173">
        <v>0</v>
      </c>
    </row>
    <row r="1314" spans="1:3" ht="20.100000000000001" hidden="1" customHeight="1">
      <c r="A1314" s="168">
        <v>2220209</v>
      </c>
      <c r="B1314" s="164" t="s">
        <v>2493</v>
      </c>
      <c r="C1314" s="173">
        <v>0</v>
      </c>
    </row>
    <row r="1315" spans="1:3" ht="20.100000000000001" hidden="1" customHeight="1">
      <c r="A1315" s="168">
        <v>2220210</v>
      </c>
      <c r="B1315" s="164" t="s">
        <v>2494</v>
      </c>
      <c r="C1315" s="173">
        <v>0</v>
      </c>
    </row>
    <row r="1316" spans="1:3" ht="20.100000000000001" hidden="1" customHeight="1">
      <c r="A1316" s="168">
        <v>2220211</v>
      </c>
      <c r="B1316" s="164" t="s">
        <v>2495</v>
      </c>
      <c r="C1316" s="173">
        <v>0</v>
      </c>
    </row>
    <row r="1317" spans="1:3" ht="20.100000000000001" hidden="1" customHeight="1">
      <c r="A1317" s="168">
        <v>2220212</v>
      </c>
      <c r="B1317" s="164" t="s">
        <v>2496</v>
      </c>
      <c r="C1317" s="173">
        <v>0</v>
      </c>
    </row>
    <row r="1318" spans="1:3" ht="20.100000000000001" hidden="1" customHeight="1">
      <c r="A1318" s="168">
        <v>2220250</v>
      </c>
      <c r="B1318" s="164" t="s">
        <v>1511</v>
      </c>
      <c r="C1318" s="173">
        <v>0</v>
      </c>
    </row>
    <row r="1319" spans="1:3" ht="20.100000000000001" hidden="1" customHeight="1">
      <c r="A1319" s="168">
        <v>2220299</v>
      </c>
      <c r="B1319" s="164" t="s">
        <v>2497</v>
      </c>
      <c r="C1319" s="173">
        <v>0</v>
      </c>
    </row>
    <row r="1320" spans="1:3" ht="20.100000000000001" hidden="1" customHeight="1">
      <c r="A1320" s="168">
        <v>22203</v>
      </c>
      <c r="B1320" s="164" t="s">
        <v>2498</v>
      </c>
      <c r="C1320" s="173">
        <v>0</v>
      </c>
    </row>
    <row r="1321" spans="1:3" ht="20.100000000000001" hidden="1" customHeight="1">
      <c r="A1321" s="168">
        <v>2220301</v>
      </c>
      <c r="B1321" s="164" t="s">
        <v>2499</v>
      </c>
      <c r="C1321" s="173">
        <v>0</v>
      </c>
    </row>
    <row r="1322" spans="1:3" ht="20.100000000000001" hidden="1" customHeight="1">
      <c r="A1322" s="168">
        <v>2220303</v>
      </c>
      <c r="B1322" s="164" t="s">
        <v>2500</v>
      </c>
      <c r="C1322" s="173">
        <v>0</v>
      </c>
    </row>
    <row r="1323" spans="1:3" ht="20.100000000000001" hidden="1" customHeight="1">
      <c r="A1323" s="168">
        <v>2220304</v>
      </c>
      <c r="B1323" s="164" t="s">
        <v>2501</v>
      </c>
      <c r="C1323" s="173">
        <v>0</v>
      </c>
    </row>
    <row r="1324" spans="1:3" ht="20.100000000000001" hidden="1" customHeight="1">
      <c r="A1324" s="168">
        <v>2220399</v>
      </c>
      <c r="B1324" s="164" t="s">
        <v>2502</v>
      </c>
      <c r="C1324" s="173">
        <v>0</v>
      </c>
    </row>
    <row r="1325" spans="1:3" ht="20.100000000000001" hidden="1" customHeight="1">
      <c r="A1325" s="168">
        <v>22204</v>
      </c>
      <c r="B1325" s="164" t="s">
        <v>2503</v>
      </c>
      <c r="C1325" s="173">
        <v>0</v>
      </c>
    </row>
    <row r="1326" spans="1:3" ht="20.100000000000001" hidden="1" customHeight="1">
      <c r="A1326" s="168">
        <v>2220401</v>
      </c>
      <c r="B1326" s="164" t="s">
        <v>2504</v>
      </c>
      <c r="C1326" s="173">
        <v>0</v>
      </c>
    </row>
    <row r="1327" spans="1:3" ht="20.100000000000001" hidden="1" customHeight="1">
      <c r="A1327" s="168">
        <v>2220402</v>
      </c>
      <c r="B1327" s="164" t="s">
        <v>2505</v>
      </c>
      <c r="C1327" s="173">
        <v>0</v>
      </c>
    </row>
    <row r="1328" spans="1:3" ht="20.100000000000001" hidden="1" customHeight="1">
      <c r="A1328" s="168">
        <v>2220403</v>
      </c>
      <c r="B1328" s="164" t="s">
        <v>2506</v>
      </c>
      <c r="C1328" s="173">
        <v>0</v>
      </c>
    </row>
    <row r="1329" spans="1:3" ht="20.100000000000001" hidden="1" customHeight="1">
      <c r="A1329" s="168">
        <v>2220404</v>
      </c>
      <c r="B1329" s="164" t="s">
        <v>2507</v>
      </c>
      <c r="C1329" s="173">
        <v>0</v>
      </c>
    </row>
    <row r="1330" spans="1:3" ht="20.100000000000001" hidden="1" customHeight="1">
      <c r="A1330" s="168">
        <v>2220499</v>
      </c>
      <c r="B1330" s="164" t="s">
        <v>2508</v>
      </c>
      <c r="C1330" s="173">
        <v>0</v>
      </c>
    </row>
    <row r="1331" spans="1:3" ht="20.100000000000001" hidden="1" customHeight="1">
      <c r="A1331" s="168">
        <v>22205</v>
      </c>
      <c r="B1331" s="164" t="s">
        <v>2509</v>
      </c>
      <c r="C1331" s="173">
        <v>0</v>
      </c>
    </row>
    <row r="1332" spans="1:3" ht="20.100000000000001" hidden="1" customHeight="1">
      <c r="A1332" s="168">
        <v>2220501</v>
      </c>
      <c r="B1332" s="164" t="s">
        <v>2510</v>
      </c>
      <c r="C1332" s="173">
        <v>0</v>
      </c>
    </row>
    <row r="1333" spans="1:3" ht="20.100000000000001" hidden="1" customHeight="1">
      <c r="A1333" s="168">
        <v>2220502</v>
      </c>
      <c r="B1333" s="164" t="s">
        <v>2511</v>
      </c>
      <c r="C1333" s="173">
        <v>0</v>
      </c>
    </row>
    <row r="1334" spans="1:3" ht="20.100000000000001" hidden="1" customHeight="1">
      <c r="A1334" s="168">
        <v>2220503</v>
      </c>
      <c r="B1334" s="164" t="s">
        <v>2512</v>
      </c>
      <c r="C1334" s="173">
        <v>0</v>
      </c>
    </row>
    <row r="1335" spans="1:3" ht="20.100000000000001" hidden="1" customHeight="1">
      <c r="A1335" s="168">
        <v>2220504</v>
      </c>
      <c r="B1335" s="164" t="s">
        <v>2513</v>
      </c>
      <c r="C1335" s="173">
        <v>0</v>
      </c>
    </row>
    <row r="1336" spans="1:3" ht="20.100000000000001" hidden="1" customHeight="1">
      <c r="A1336" s="168">
        <v>2220505</v>
      </c>
      <c r="B1336" s="164" t="s">
        <v>2514</v>
      </c>
      <c r="C1336" s="173">
        <v>0</v>
      </c>
    </row>
    <row r="1337" spans="1:3" ht="20.100000000000001" hidden="1" customHeight="1">
      <c r="A1337" s="168">
        <v>2220506</v>
      </c>
      <c r="B1337" s="164" t="s">
        <v>2515</v>
      </c>
      <c r="C1337" s="173">
        <v>0</v>
      </c>
    </row>
    <row r="1338" spans="1:3" ht="20.100000000000001" hidden="1" customHeight="1">
      <c r="A1338" s="168">
        <v>2220507</v>
      </c>
      <c r="B1338" s="164" t="s">
        <v>2516</v>
      </c>
      <c r="C1338" s="173">
        <v>0</v>
      </c>
    </row>
    <row r="1339" spans="1:3" ht="20.100000000000001" hidden="1" customHeight="1">
      <c r="A1339" s="168">
        <v>2220508</v>
      </c>
      <c r="B1339" s="164" t="s">
        <v>2517</v>
      </c>
      <c r="C1339" s="173">
        <v>0</v>
      </c>
    </row>
    <row r="1340" spans="1:3" ht="20.100000000000001" hidden="1" customHeight="1">
      <c r="A1340" s="168">
        <v>2220509</v>
      </c>
      <c r="B1340" s="164" t="s">
        <v>2518</v>
      </c>
      <c r="C1340" s="173">
        <v>0</v>
      </c>
    </row>
    <row r="1341" spans="1:3" ht="20.100000000000001" hidden="1" customHeight="1">
      <c r="A1341" s="168">
        <v>2220510</v>
      </c>
      <c r="B1341" s="164" t="s">
        <v>2519</v>
      </c>
      <c r="C1341" s="173">
        <v>0</v>
      </c>
    </row>
    <row r="1342" spans="1:3" ht="20.100000000000001" hidden="1" customHeight="1">
      <c r="A1342" s="168">
        <v>2220599</v>
      </c>
      <c r="B1342" s="164" t="s">
        <v>2520</v>
      </c>
      <c r="C1342" s="173">
        <v>0</v>
      </c>
    </row>
    <row r="1343" spans="1:3" ht="20.100000000000001" customHeight="1">
      <c r="A1343" s="168">
        <v>224</v>
      </c>
      <c r="B1343" s="164" t="s">
        <v>2521</v>
      </c>
      <c r="C1343" s="173">
        <v>4099.12</v>
      </c>
    </row>
    <row r="1344" spans="1:3" ht="20.100000000000001" customHeight="1">
      <c r="A1344" s="168">
        <v>22401</v>
      </c>
      <c r="B1344" s="164" t="s">
        <v>2522</v>
      </c>
      <c r="C1344" s="173">
        <v>2573.7199999999998</v>
      </c>
    </row>
    <row r="1345" spans="1:3" ht="20.100000000000001" customHeight="1">
      <c r="A1345" s="168">
        <v>2240101</v>
      </c>
      <c r="B1345" s="164" t="s">
        <v>1502</v>
      </c>
      <c r="C1345" s="173">
        <v>908.35</v>
      </c>
    </row>
    <row r="1346" spans="1:3" ht="20.100000000000001" customHeight="1">
      <c r="A1346" s="168">
        <v>2240102</v>
      </c>
      <c r="B1346" s="164" t="s">
        <v>1503</v>
      </c>
      <c r="C1346" s="173">
        <v>185</v>
      </c>
    </row>
    <row r="1347" spans="1:3" ht="20.100000000000001" hidden="1" customHeight="1">
      <c r="A1347" s="168">
        <v>2240103</v>
      </c>
      <c r="B1347" s="164" t="s">
        <v>1504</v>
      </c>
      <c r="C1347" s="173">
        <v>0</v>
      </c>
    </row>
    <row r="1348" spans="1:3" ht="20.100000000000001" hidden="1" customHeight="1">
      <c r="A1348" s="168">
        <v>2240104</v>
      </c>
      <c r="B1348" s="164" t="s">
        <v>2523</v>
      </c>
      <c r="C1348" s="173">
        <v>0</v>
      </c>
    </row>
    <row r="1349" spans="1:3" ht="20.100000000000001" hidden="1" customHeight="1">
      <c r="A1349" s="168">
        <v>2240105</v>
      </c>
      <c r="B1349" s="164" t="s">
        <v>2524</v>
      </c>
      <c r="C1349" s="173">
        <v>0</v>
      </c>
    </row>
    <row r="1350" spans="1:3" ht="20.100000000000001" customHeight="1">
      <c r="A1350" s="168">
        <v>2240106</v>
      </c>
      <c r="B1350" s="164" t="s">
        <v>2525</v>
      </c>
      <c r="C1350" s="173">
        <v>352</v>
      </c>
    </row>
    <row r="1351" spans="1:3" ht="20.100000000000001" hidden="1" customHeight="1">
      <c r="A1351" s="168">
        <v>2240107</v>
      </c>
      <c r="B1351" s="164" t="s">
        <v>2526</v>
      </c>
      <c r="C1351" s="173">
        <v>0</v>
      </c>
    </row>
    <row r="1352" spans="1:3" ht="20.100000000000001" hidden="1" customHeight="1">
      <c r="A1352" s="168">
        <v>2240108</v>
      </c>
      <c r="B1352" s="164" t="s">
        <v>2527</v>
      </c>
      <c r="C1352" s="173">
        <v>0</v>
      </c>
    </row>
    <row r="1353" spans="1:3" ht="20.100000000000001" hidden="1" customHeight="1">
      <c r="A1353" s="168">
        <v>2240109</v>
      </c>
      <c r="B1353" s="164" t="s">
        <v>2528</v>
      </c>
      <c r="C1353" s="173">
        <v>0</v>
      </c>
    </row>
    <row r="1354" spans="1:3" ht="20.100000000000001" customHeight="1">
      <c r="A1354" s="168">
        <v>2240150</v>
      </c>
      <c r="B1354" s="164" t="s">
        <v>1511</v>
      </c>
      <c r="C1354" s="173">
        <v>1127.3699999999999</v>
      </c>
    </row>
    <row r="1355" spans="1:3" ht="20.100000000000001" hidden="1" customHeight="1">
      <c r="A1355" s="168">
        <v>2240199</v>
      </c>
      <c r="B1355" s="164" t="s">
        <v>2529</v>
      </c>
      <c r="C1355" s="173">
        <v>0</v>
      </c>
    </row>
    <row r="1356" spans="1:3" ht="20.100000000000001" hidden="1" customHeight="1">
      <c r="A1356" s="168">
        <v>22402</v>
      </c>
      <c r="B1356" s="164" t="s">
        <v>2530</v>
      </c>
      <c r="C1356" s="173">
        <v>0</v>
      </c>
    </row>
    <row r="1357" spans="1:3" ht="20.100000000000001" hidden="1" customHeight="1">
      <c r="A1357" s="168">
        <v>2240201</v>
      </c>
      <c r="B1357" s="164" t="s">
        <v>1502</v>
      </c>
      <c r="C1357" s="173">
        <v>0</v>
      </c>
    </row>
    <row r="1358" spans="1:3" ht="20.100000000000001" hidden="1" customHeight="1">
      <c r="A1358" s="168">
        <v>2240202</v>
      </c>
      <c r="B1358" s="164" t="s">
        <v>1503</v>
      </c>
      <c r="C1358" s="173">
        <v>0</v>
      </c>
    </row>
    <row r="1359" spans="1:3" ht="20.100000000000001" hidden="1" customHeight="1">
      <c r="A1359" s="168">
        <v>2240203</v>
      </c>
      <c r="B1359" s="164" t="s">
        <v>1504</v>
      </c>
      <c r="C1359" s="173">
        <v>0</v>
      </c>
    </row>
    <row r="1360" spans="1:3" ht="20.100000000000001" hidden="1" customHeight="1">
      <c r="A1360" s="168">
        <v>2240204</v>
      </c>
      <c r="B1360" s="164" t="s">
        <v>2531</v>
      </c>
      <c r="C1360" s="173">
        <v>0</v>
      </c>
    </row>
    <row r="1361" spans="1:3" ht="20.100000000000001" hidden="1" customHeight="1">
      <c r="A1361" s="168">
        <v>2240299</v>
      </c>
      <c r="B1361" s="164" t="s">
        <v>2532</v>
      </c>
      <c r="C1361" s="173">
        <v>0</v>
      </c>
    </row>
    <row r="1362" spans="1:3" ht="20.100000000000001" customHeight="1">
      <c r="A1362" s="168">
        <v>22403</v>
      </c>
      <c r="B1362" s="164" t="s">
        <v>2533</v>
      </c>
      <c r="C1362" s="173">
        <v>250</v>
      </c>
    </row>
    <row r="1363" spans="1:3" ht="20.100000000000001" hidden="1" customHeight="1">
      <c r="A1363" s="168">
        <v>2240301</v>
      </c>
      <c r="B1363" s="164" t="s">
        <v>1502</v>
      </c>
      <c r="C1363" s="173">
        <v>0</v>
      </c>
    </row>
    <row r="1364" spans="1:3" ht="20.100000000000001" hidden="1" customHeight="1">
      <c r="A1364" s="168">
        <v>2240302</v>
      </c>
      <c r="B1364" s="164" t="s">
        <v>1503</v>
      </c>
      <c r="C1364" s="173">
        <v>0</v>
      </c>
    </row>
    <row r="1365" spans="1:3" ht="20.100000000000001" hidden="1" customHeight="1">
      <c r="A1365" s="168">
        <v>2240303</v>
      </c>
      <c r="B1365" s="164" t="s">
        <v>1504</v>
      </c>
      <c r="C1365" s="173">
        <v>0</v>
      </c>
    </row>
    <row r="1366" spans="1:3" ht="20.100000000000001" customHeight="1">
      <c r="A1366" s="168">
        <v>2240304</v>
      </c>
      <c r="B1366" s="164" t="s">
        <v>2534</v>
      </c>
      <c r="C1366" s="173">
        <v>250</v>
      </c>
    </row>
    <row r="1367" spans="1:3" ht="20.100000000000001" hidden="1" customHeight="1">
      <c r="A1367" s="168">
        <v>2240399</v>
      </c>
      <c r="B1367" s="164" t="s">
        <v>2535</v>
      </c>
      <c r="C1367" s="173">
        <v>0</v>
      </c>
    </row>
    <row r="1368" spans="1:3" ht="20.100000000000001" customHeight="1">
      <c r="A1368" s="168">
        <v>22404</v>
      </c>
      <c r="B1368" s="164" t="s">
        <v>2536</v>
      </c>
      <c r="C1368" s="173">
        <v>50</v>
      </c>
    </row>
    <row r="1369" spans="1:3" ht="20.100000000000001" hidden="1" customHeight="1">
      <c r="A1369" s="168">
        <v>2240401</v>
      </c>
      <c r="B1369" s="164" t="s">
        <v>1502</v>
      </c>
      <c r="C1369" s="173">
        <v>0</v>
      </c>
    </row>
    <row r="1370" spans="1:3" ht="20.100000000000001" hidden="1" customHeight="1">
      <c r="A1370" s="168">
        <v>2240402</v>
      </c>
      <c r="B1370" s="164" t="s">
        <v>1503</v>
      </c>
      <c r="C1370" s="173">
        <v>0</v>
      </c>
    </row>
    <row r="1371" spans="1:3" ht="20.100000000000001" hidden="1" customHeight="1">
      <c r="A1371" s="168">
        <v>2240403</v>
      </c>
      <c r="B1371" s="164" t="s">
        <v>1504</v>
      </c>
      <c r="C1371" s="173">
        <v>0</v>
      </c>
    </row>
    <row r="1372" spans="1:3" ht="20.100000000000001" hidden="1" customHeight="1">
      <c r="A1372" s="168">
        <v>2240404</v>
      </c>
      <c r="B1372" s="164" t="s">
        <v>2537</v>
      </c>
      <c r="C1372" s="173">
        <v>0</v>
      </c>
    </row>
    <row r="1373" spans="1:3" ht="20.100000000000001" hidden="1" customHeight="1">
      <c r="A1373" s="168">
        <v>2240405</v>
      </c>
      <c r="B1373" s="164" t="s">
        <v>2538</v>
      </c>
      <c r="C1373" s="173">
        <v>0</v>
      </c>
    </row>
    <row r="1374" spans="1:3" ht="20.100000000000001" customHeight="1">
      <c r="A1374" s="168">
        <v>2240450</v>
      </c>
      <c r="B1374" s="164" t="s">
        <v>1511</v>
      </c>
      <c r="C1374" s="173">
        <v>50</v>
      </c>
    </row>
    <row r="1375" spans="1:3" ht="20.100000000000001" hidden="1" customHeight="1">
      <c r="A1375" s="168">
        <v>2240499</v>
      </c>
      <c r="B1375" s="164" t="s">
        <v>2539</v>
      </c>
      <c r="C1375" s="173">
        <v>0</v>
      </c>
    </row>
    <row r="1376" spans="1:3" ht="20.100000000000001" customHeight="1">
      <c r="A1376" s="168">
        <v>22405</v>
      </c>
      <c r="B1376" s="164" t="s">
        <v>2540</v>
      </c>
      <c r="C1376" s="173">
        <v>10</v>
      </c>
    </row>
    <row r="1377" spans="1:3" ht="20.100000000000001" hidden="1" customHeight="1">
      <c r="A1377" s="168">
        <v>2240501</v>
      </c>
      <c r="B1377" s="164" t="s">
        <v>1502</v>
      </c>
      <c r="C1377" s="173">
        <v>0</v>
      </c>
    </row>
    <row r="1378" spans="1:3" ht="20.100000000000001" hidden="1" customHeight="1">
      <c r="A1378" s="168">
        <v>2240502</v>
      </c>
      <c r="B1378" s="164" t="s">
        <v>1503</v>
      </c>
      <c r="C1378" s="173">
        <v>0</v>
      </c>
    </row>
    <row r="1379" spans="1:3" ht="20.100000000000001" hidden="1" customHeight="1">
      <c r="A1379" s="168">
        <v>2240503</v>
      </c>
      <c r="B1379" s="164" t="s">
        <v>1504</v>
      </c>
      <c r="C1379" s="173">
        <v>0</v>
      </c>
    </row>
    <row r="1380" spans="1:3" ht="20.100000000000001" hidden="1" customHeight="1">
      <c r="A1380" s="168">
        <v>2240504</v>
      </c>
      <c r="B1380" s="164" t="s">
        <v>2541</v>
      </c>
      <c r="C1380" s="173">
        <v>0</v>
      </c>
    </row>
    <row r="1381" spans="1:3" ht="20.100000000000001" hidden="1" customHeight="1">
      <c r="A1381" s="168">
        <v>2240505</v>
      </c>
      <c r="B1381" s="164" t="s">
        <v>2542</v>
      </c>
      <c r="C1381" s="173">
        <v>0</v>
      </c>
    </row>
    <row r="1382" spans="1:3" ht="20.100000000000001" hidden="1" customHeight="1">
      <c r="A1382" s="168">
        <v>2240506</v>
      </c>
      <c r="B1382" s="164" t="s">
        <v>2543</v>
      </c>
      <c r="C1382" s="173">
        <v>0</v>
      </c>
    </row>
    <row r="1383" spans="1:3" ht="20.100000000000001" hidden="1" customHeight="1">
      <c r="A1383" s="168">
        <v>2240507</v>
      </c>
      <c r="B1383" s="164" t="s">
        <v>2544</v>
      </c>
      <c r="C1383" s="173">
        <v>0</v>
      </c>
    </row>
    <row r="1384" spans="1:3" ht="20.100000000000001" hidden="1" customHeight="1">
      <c r="A1384" s="168">
        <v>2240508</v>
      </c>
      <c r="B1384" s="164" t="s">
        <v>2545</v>
      </c>
      <c r="C1384" s="173">
        <v>0</v>
      </c>
    </row>
    <row r="1385" spans="1:3" ht="20.100000000000001" hidden="1" customHeight="1">
      <c r="A1385" s="168">
        <v>2240509</v>
      </c>
      <c r="B1385" s="164" t="s">
        <v>2546</v>
      </c>
      <c r="C1385" s="173">
        <v>0</v>
      </c>
    </row>
    <row r="1386" spans="1:3" ht="20.100000000000001" customHeight="1">
      <c r="A1386" s="168">
        <v>2240510</v>
      </c>
      <c r="B1386" s="164" t="s">
        <v>2547</v>
      </c>
      <c r="C1386" s="173">
        <v>10</v>
      </c>
    </row>
    <row r="1387" spans="1:3" ht="20.100000000000001" hidden="1" customHeight="1">
      <c r="A1387" s="168">
        <v>2240550</v>
      </c>
      <c r="B1387" s="164" t="s">
        <v>2548</v>
      </c>
      <c r="C1387" s="173">
        <v>0</v>
      </c>
    </row>
    <row r="1388" spans="1:3" ht="20.100000000000001" hidden="1" customHeight="1">
      <c r="A1388" s="168">
        <v>2240599</v>
      </c>
      <c r="B1388" s="164" t="s">
        <v>2549</v>
      </c>
      <c r="C1388" s="173">
        <v>0</v>
      </c>
    </row>
    <row r="1389" spans="1:3" ht="20.100000000000001" customHeight="1">
      <c r="A1389" s="168">
        <v>22406</v>
      </c>
      <c r="B1389" s="164" t="s">
        <v>2550</v>
      </c>
      <c r="C1389" s="173">
        <v>282</v>
      </c>
    </row>
    <row r="1390" spans="1:3" ht="20.100000000000001" customHeight="1">
      <c r="A1390" s="168">
        <v>2240601</v>
      </c>
      <c r="B1390" s="164" t="s">
        <v>2551</v>
      </c>
      <c r="C1390" s="173">
        <v>282</v>
      </c>
    </row>
    <row r="1391" spans="1:3" ht="20.100000000000001" hidden="1" customHeight="1">
      <c r="A1391" s="168">
        <v>2240602</v>
      </c>
      <c r="B1391" s="164" t="s">
        <v>2552</v>
      </c>
      <c r="C1391" s="173">
        <v>0</v>
      </c>
    </row>
    <row r="1392" spans="1:3" ht="20.100000000000001" hidden="1" customHeight="1">
      <c r="A1392" s="168">
        <v>2240699</v>
      </c>
      <c r="B1392" s="164" t="s">
        <v>2553</v>
      </c>
      <c r="C1392" s="173">
        <v>0</v>
      </c>
    </row>
    <row r="1393" spans="1:3" ht="20.100000000000001" customHeight="1">
      <c r="A1393" s="168">
        <v>22407</v>
      </c>
      <c r="B1393" s="164" t="s">
        <v>2554</v>
      </c>
      <c r="C1393" s="173">
        <v>753</v>
      </c>
    </row>
    <row r="1394" spans="1:3" ht="20.100000000000001" customHeight="1">
      <c r="A1394" s="168">
        <v>2240701</v>
      </c>
      <c r="B1394" s="164" t="s">
        <v>2555</v>
      </c>
      <c r="C1394" s="173">
        <v>638</v>
      </c>
    </row>
    <row r="1395" spans="1:3" ht="20.100000000000001" customHeight="1">
      <c r="A1395" s="168">
        <v>2240702</v>
      </c>
      <c r="B1395" s="164" t="s">
        <v>2556</v>
      </c>
      <c r="C1395" s="173">
        <v>115</v>
      </c>
    </row>
    <row r="1396" spans="1:3" ht="20.100000000000001" hidden="1" customHeight="1">
      <c r="A1396" s="168">
        <v>2240704</v>
      </c>
      <c r="B1396" s="164" t="s">
        <v>2557</v>
      </c>
      <c r="C1396" s="173">
        <v>0</v>
      </c>
    </row>
    <row r="1397" spans="1:3" ht="20.100000000000001" hidden="1" customHeight="1">
      <c r="A1397" s="168">
        <v>2240799</v>
      </c>
      <c r="B1397" s="164" t="s">
        <v>2558</v>
      </c>
      <c r="C1397" s="173">
        <v>0</v>
      </c>
    </row>
    <row r="1398" spans="1:3" ht="20.100000000000001" hidden="1" customHeight="1">
      <c r="A1398" s="168">
        <v>22499</v>
      </c>
      <c r="B1398" s="164" t="s">
        <v>2559</v>
      </c>
      <c r="C1398" s="173">
        <v>0</v>
      </c>
    </row>
    <row r="1399" spans="1:3" ht="20.100000000000001" customHeight="1">
      <c r="A1399" s="174">
        <v>232</v>
      </c>
      <c r="B1399" s="164" t="s">
        <v>2560</v>
      </c>
      <c r="C1399" s="173">
        <v>16500</v>
      </c>
    </row>
    <row r="1400" spans="1:3" ht="20.100000000000001" customHeight="1">
      <c r="A1400" s="174">
        <v>23203</v>
      </c>
      <c r="B1400" s="164" t="s">
        <v>1120</v>
      </c>
      <c r="C1400" s="173">
        <v>16500</v>
      </c>
    </row>
    <row r="1401" spans="1:3" ht="20.100000000000001" customHeight="1">
      <c r="A1401" s="174">
        <v>2320301</v>
      </c>
      <c r="B1401" s="164" t="s">
        <v>1121</v>
      </c>
      <c r="C1401" s="173">
        <v>16500</v>
      </c>
    </row>
    <row r="1402" spans="1:3" ht="20.100000000000001" customHeight="1">
      <c r="A1402" s="174">
        <v>227</v>
      </c>
      <c r="B1402" s="164" t="s">
        <v>2561</v>
      </c>
      <c r="C1402" s="173">
        <v>10000</v>
      </c>
    </row>
    <row r="1403" spans="1:3" ht="20.100000000000001" customHeight="1">
      <c r="A1403" s="174">
        <v>22701</v>
      </c>
      <c r="B1403" s="164" t="s">
        <v>2562</v>
      </c>
      <c r="C1403" s="173">
        <v>10000</v>
      </c>
    </row>
    <row r="1404" spans="1:3" ht="20.100000000000001" customHeight="1">
      <c r="A1404" s="174">
        <v>2270101</v>
      </c>
      <c r="B1404" s="164" t="s">
        <v>2563</v>
      </c>
      <c r="C1404" s="173">
        <v>10000</v>
      </c>
    </row>
    <row r="1405" spans="1:3" ht="20.100000000000001" hidden="1" customHeight="1">
      <c r="B1405" s="164"/>
      <c r="C1405" s="173">
        <v>0</v>
      </c>
    </row>
    <row r="1406" spans="1:3" ht="20.100000000000001" hidden="1" customHeight="1">
      <c r="B1406" s="164"/>
      <c r="C1406" s="173">
        <v>0</v>
      </c>
    </row>
    <row r="1407" spans="1:3" ht="20.100000000000001" hidden="1" customHeight="1">
      <c r="B1407" s="164"/>
      <c r="C1407" s="173">
        <v>0</v>
      </c>
    </row>
    <row r="1408" spans="1:3" ht="20.100000000000001" hidden="1" customHeight="1">
      <c r="B1408" s="164"/>
      <c r="C1408" s="173">
        <v>0</v>
      </c>
    </row>
    <row r="1409" spans="2:3" ht="20.100000000000001" hidden="1" customHeight="1">
      <c r="B1409" s="164"/>
      <c r="C1409" s="173">
        <v>0</v>
      </c>
    </row>
    <row r="1410" spans="2:3" ht="20.100000000000001" hidden="1" customHeight="1">
      <c r="B1410" s="164"/>
      <c r="C1410" s="173">
        <v>0</v>
      </c>
    </row>
    <row r="1411" spans="2:3" ht="20.100000000000001" hidden="1" customHeight="1">
      <c r="B1411" s="164"/>
      <c r="C1411" s="173">
        <v>0</v>
      </c>
    </row>
    <row r="1412" spans="2:3" ht="20.100000000000001" hidden="1" customHeight="1">
      <c r="B1412" s="164"/>
      <c r="C1412" s="173">
        <v>0</v>
      </c>
    </row>
    <row r="1413" spans="2:3" ht="20.100000000000001" hidden="1" customHeight="1">
      <c r="B1413" s="164"/>
      <c r="C1413" s="173">
        <v>0</v>
      </c>
    </row>
    <row r="1414" spans="2:3" ht="20.100000000000001" hidden="1" customHeight="1">
      <c r="B1414" s="164"/>
      <c r="C1414" s="173">
        <v>0</v>
      </c>
    </row>
    <row r="1415" spans="2:3" ht="20.100000000000001" hidden="1" customHeight="1">
      <c r="B1415" s="164"/>
      <c r="C1415" s="173">
        <v>0</v>
      </c>
    </row>
    <row r="1416" spans="2:3" ht="20.100000000000001" hidden="1" customHeight="1">
      <c r="B1416" s="164"/>
      <c r="C1416" s="173">
        <v>0</v>
      </c>
    </row>
    <row r="1417" spans="2:3" ht="20.100000000000001" hidden="1" customHeight="1">
      <c r="B1417" s="164"/>
      <c r="C1417" s="173">
        <v>0</v>
      </c>
    </row>
    <row r="1418" spans="2:3" ht="20.100000000000001" hidden="1" customHeight="1">
      <c r="B1418" s="164"/>
      <c r="C1418" s="173">
        <v>0</v>
      </c>
    </row>
    <row r="1419" spans="2:3" ht="20.100000000000001" hidden="1" customHeight="1">
      <c r="B1419" s="164"/>
      <c r="C1419" s="173">
        <v>0</v>
      </c>
    </row>
    <row r="1420" spans="2:3" ht="20.100000000000001" hidden="1" customHeight="1">
      <c r="B1420" s="164"/>
      <c r="C1420" s="173">
        <v>0</v>
      </c>
    </row>
    <row r="1421" spans="2:3" ht="20.100000000000001" hidden="1" customHeight="1">
      <c r="B1421" s="164"/>
      <c r="C1421" s="173">
        <v>0</v>
      </c>
    </row>
    <row r="1422" spans="2:3" ht="20.100000000000001" hidden="1" customHeight="1">
      <c r="B1422" s="164"/>
      <c r="C1422" s="173">
        <v>0</v>
      </c>
    </row>
    <row r="1423" spans="2:3" ht="20.100000000000001" hidden="1" customHeight="1">
      <c r="B1423" s="164"/>
      <c r="C1423" s="173">
        <v>0</v>
      </c>
    </row>
    <row r="1424" spans="2:3" ht="20.100000000000001" hidden="1" customHeight="1">
      <c r="B1424" s="164"/>
      <c r="C1424" s="173">
        <v>0</v>
      </c>
    </row>
    <row r="1425" spans="2:3" ht="39.75" customHeight="1">
      <c r="B1425" s="399" t="s">
        <v>2573</v>
      </c>
      <c r="C1425" s="399"/>
    </row>
  </sheetData>
  <autoFilter ref="A4:C1425">
    <filterColumn colId="2">
      <filters>
        <filter val="0"/>
        <filter val="10"/>
        <filter val="100"/>
        <filter val="10000"/>
        <filter val="1001"/>
        <filter val="1005"/>
        <filter val="1007"/>
        <filter val="102"/>
        <filter val="1032"/>
        <filter val="1036"/>
        <filter val="1044"/>
        <filter val="105"/>
        <filter val="1058"/>
        <filter val="106"/>
        <filter val="1077"/>
        <filter val="108"/>
        <filter val="1081"/>
        <filter val="1094"/>
        <filter val="1096"/>
        <filter val="11"/>
        <filter val="1100"/>
        <filter val="1110"/>
        <filter val="1118"/>
        <filter val="112"/>
        <filter val="11265"/>
        <filter val="1127"/>
        <filter val="1129"/>
        <filter val="113"/>
        <filter val="1133"/>
        <filter val="1136"/>
        <filter val="1142"/>
        <filter val="11433"/>
        <filter val="115"/>
        <filter val="1156"/>
        <filter val="1158"/>
        <filter val="1167"/>
        <filter val="118485"/>
        <filter val="119"/>
        <filter val="1190"/>
        <filter val="1191"/>
        <filter val="11953"/>
        <filter val="120"/>
        <filter val="12000"/>
        <filter val="12043"/>
        <filter val="12116"/>
        <filter val="122"/>
        <filter val="123"/>
        <filter val="1233"/>
        <filter val="124"/>
        <filter val="125"/>
        <filter val="1259"/>
        <filter val="1263"/>
        <filter val="12677"/>
        <filter val="128"/>
        <filter val="12821"/>
        <filter val="128914"/>
        <filter val="1291"/>
        <filter val="1296"/>
        <filter val="13"/>
        <filter val="130"/>
        <filter val="13002"/>
        <filter val="13081"/>
        <filter val="1310"/>
        <filter val="1324"/>
        <filter val="1336"/>
        <filter val="134"/>
        <filter val="135"/>
        <filter val="1352"/>
        <filter val="1361"/>
        <filter val="13659"/>
        <filter val="1392"/>
        <filter val="1398"/>
        <filter val="1411"/>
        <filter val="142"/>
        <filter val="143"/>
        <filter val="144"/>
        <filter val="1463"/>
        <filter val="1467"/>
        <filter val="1470"/>
        <filter val="1471"/>
        <filter val="1476"/>
        <filter val="1485"/>
        <filter val="1494"/>
        <filter val="15"/>
        <filter val="1500"/>
        <filter val="15000"/>
        <filter val="152"/>
        <filter val="1543"/>
        <filter val="1544"/>
        <filter val="1552"/>
        <filter val="1559"/>
        <filter val="156"/>
        <filter val="1584"/>
        <filter val="1585"/>
        <filter val="16"/>
        <filter val="161"/>
        <filter val="162"/>
        <filter val="1635"/>
        <filter val="1643"/>
        <filter val="16500"/>
        <filter val="168"/>
        <filter val="169"/>
        <filter val="17"/>
        <filter val="170"/>
        <filter val="17086"/>
        <filter val="173"/>
        <filter val="1731"/>
        <filter val="174"/>
        <filter val="179"/>
        <filter val="1795"/>
        <filter val="1798"/>
        <filter val="180"/>
        <filter val="1846"/>
        <filter val="185"/>
        <filter val="186"/>
        <filter val="18647"/>
        <filter val="187"/>
        <filter val="18766"/>
        <filter val="19"/>
        <filter val="19089"/>
        <filter val="191"/>
        <filter val="19261"/>
        <filter val="193017"/>
        <filter val="194"/>
        <filter val="1950"/>
        <filter val="19616"/>
        <filter val="1981"/>
        <filter val="20"/>
        <filter val="200"/>
        <filter val="2019"/>
        <filter val="205"/>
        <filter val="206"/>
        <filter val="208"/>
        <filter val="21"/>
        <filter val="210"/>
        <filter val="2100"/>
        <filter val="210427"/>
        <filter val="21108"/>
        <filter val="2119"/>
        <filter val="213"/>
        <filter val="215"/>
        <filter val="2174"/>
        <filter val="218"/>
        <filter val="221"/>
        <filter val="22112"/>
        <filter val="2215"/>
        <filter val="2227"/>
        <filter val="225"/>
        <filter val="226"/>
        <filter val="2299"/>
        <filter val="230"/>
        <filter val="23043"/>
        <filter val="2305"/>
        <filter val="232"/>
        <filter val="233"/>
        <filter val="23321"/>
        <filter val="2339"/>
        <filter val="2349"/>
        <filter val="2389"/>
        <filter val="24"/>
        <filter val="243"/>
        <filter val="2431"/>
        <filter val="245"/>
        <filter val="2454"/>
        <filter val="2456"/>
        <filter val="246"/>
        <filter val="247"/>
        <filter val="2496"/>
        <filter val="25"/>
        <filter val="250"/>
        <filter val="25298"/>
        <filter val="2534"/>
        <filter val="254"/>
        <filter val="25578"/>
        <filter val="2574"/>
        <filter val="258"/>
        <filter val="26"/>
        <filter val="263"/>
        <filter val="2666"/>
        <filter val="27"/>
        <filter val="270"/>
        <filter val="2761"/>
        <filter val="2783"/>
        <filter val="2787"/>
        <filter val="279"/>
        <filter val="28"/>
        <filter val="2806"/>
        <filter val="28081"/>
        <filter val="281"/>
        <filter val="2813"/>
        <filter val="282"/>
        <filter val="2820"/>
        <filter val="2839"/>
        <filter val="286"/>
        <filter val="289"/>
        <filter val="2900"/>
        <filter val="294"/>
        <filter val="29617"/>
        <filter val="3"/>
        <filter val="30"/>
        <filter val="300"/>
        <filter val="3000"/>
        <filter val="301"/>
        <filter val="303"/>
        <filter val="305"/>
        <filter val="3051"/>
        <filter val="306"/>
        <filter val="3063"/>
        <filter val="308"/>
        <filter val="3082"/>
        <filter val="31"/>
        <filter val="310"/>
        <filter val="319"/>
        <filter val="320"/>
        <filter val="323"/>
        <filter val="324"/>
        <filter val="32526"/>
        <filter val="3294"/>
        <filter val="33"/>
        <filter val="335"/>
        <filter val="3374"/>
        <filter val="3375"/>
        <filter val="3385"/>
        <filter val="33998"/>
        <filter val="3400"/>
        <filter val="3419"/>
        <filter val="342"/>
        <filter val="3432"/>
        <filter val="345"/>
        <filter val="3452"/>
        <filter val="3484"/>
        <filter val="35"/>
        <filter val="350"/>
        <filter val="352"/>
        <filter val="3568"/>
        <filter val="359"/>
        <filter val="36"/>
        <filter val="3659"/>
        <filter val="366"/>
        <filter val="36635"/>
        <filter val="368"/>
        <filter val="37"/>
        <filter val="3748"/>
        <filter val="3767"/>
        <filter val="37688"/>
        <filter val="378"/>
        <filter val="3827"/>
        <filter val="3851"/>
        <filter val="394"/>
        <filter val="3943"/>
        <filter val="3954"/>
        <filter val="397"/>
        <filter val="398"/>
        <filter val="4"/>
        <filter val="40"/>
        <filter val="4000"/>
        <filter val="408"/>
        <filter val="409"/>
        <filter val="4099"/>
        <filter val="41"/>
        <filter val="413"/>
        <filter val="414"/>
        <filter val="4172"/>
        <filter val="43"/>
        <filter val="433"/>
        <filter val="434"/>
        <filter val="435"/>
        <filter val="4382"/>
        <filter val="4457"/>
        <filter val="4475"/>
        <filter val="45"/>
        <filter val="4559"/>
        <filter val="46"/>
        <filter val="463"/>
        <filter val="464"/>
        <filter val="465"/>
        <filter val="473"/>
        <filter val="477"/>
        <filter val="484"/>
        <filter val="486"/>
        <filter val="487"/>
        <filter val="49"/>
        <filter val="494"/>
        <filter val="5"/>
        <filter val="50"/>
        <filter val="500"/>
        <filter val="5150"/>
        <filter val="524"/>
        <filter val="529"/>
        <filter val="537"/>
        <filter val="54"/>
        <filter val="542"/>
        <filter val="544"/>
        <filter val="546"/>
        <filter val="547"/>
        <filter val="55"/>
        <filter val="5500"/>
        <filter val="556"/>
        <filter val="560"/>
        <filter val="5632"/>
        <filter val="56696"/>
        <filter val="57"/>
        <filter val="572"/>
        <filter val="574"/>
        <filter val="58"/>
        <filter val="580"/>
        <filter val="585"/>
        <filter val="587"/>
        <filter val="5875"/>
        <filter val="589"/>
        <filter val="59491"/>
        <filter val="599"/>
        <filter val="6"/>
        <filter val="60"/>
        <filter val="600"/>
        <filter val="608"/>
        <filter val="61043"/>
        <filter val="6166"/>
        <filter val="62"/>
        <filter val="6208"/>
        <filter val="626"/>
        <filter val="638"/>
        <filter val="650"/>
        <filter val="6500"/>
        <filter val="652"/>
        <filter val="6539"/>
        <filter val="655"/>
        <filter val="658"/>
        <filter val="663"/>
        <filter val="6649"/>
        <filter val="670"/>
        <filter val="691"/>
        <filter val="694"/>
        <filter val="697"/>
        <filter val="70"/>
        <filter val="703"/>
        <filter val="704"/>
        <filter val="713"/>
        <filter val="7169"/>
        <filter val="736"/>
        <filter val="7401"/>
        <filter val="744772"/>
        <filter val="753"/>
        <filter val="76"/>
        <filter val="77"/>
        <filter val="774"/>
        <filter val="778"/>
        <filter val="783"/>
        <filter val="784"/>
        <filter val="789"/>
        <filter val="793"/>
        <filter val="79838"/>
        <filter val="8"/>
        <filter val="80"/>
        <filter val="800"/>
        <filter val="81"/>
        <filter val="815"/>
        <filter val="816"/>
        <filter val="819"/>
        <filter val="822"/>
        <filter val="8324"/>
        <filter val="835"/>
        <filter val="84"/>
        <filter val="848"/>
        <filter val="8487"/>
        <filter val="850"/>
        <filter val="866"/>
        <filter val="8744"/>
        <filter val="883"/>
        <filter val="88468"/>
        <filter val="89"/>
        <filter val="895"/>
        <filter val="8983"/>
        <filter val="9"/>
        <filter val="900"/>
        <filter val="9071"/>
        <filter val="908"/>
        <filter val="928"/>
        <filter val="94"/>
        <filter val="942"/>
        <filter val="943"/>
        <filter val="944"/>
        <filter val="957"/>
        <filter val="96"/>
        <filter val="97"/>
        <filter val="975"/>
        <filter val="988"/>
        <filter val="989"/>
        <filter val="993"/>
        <filter val="注：本表详细反映2020年一般公共预算支出情况，按《预算法》要求细化到功能分类项级科目。个别项级科目中，其他支出数额较大的，将根据执行中下达的投资计划、项目清单等，按规定列报至相应的功能分类科目下。"/>
      </filters>
    </filterColumn>
    <extLst/>
  </autoFilter>
  <mergeCells count="4">
    <mergeCell ref="B1:C1"/>
    <mergeCell ref="B2:C2"/>
    <mergeCell ref="B3:C3"/>
    <mergeCell ref="B1425:C1425"/>
  </mergeCells>
  <phoneticPr fontId="78" type="noConversion"/>
  <printOptions horizontalCentered="1"/>
  <pageMargins left="0.23622047244094499" right="0.23622047244094499" top="0.511811023622047" bottom="0.59055118110236204" header="0.78740157480314998" footer="0.23622047244094499"/>
  <pageSetup paperSize="9" orientation="portrait" blackAndWhite="1" errors="blank"/>
  <headerFooter alignWithMargins="0">
    <oddFooter>&amp;C&amp;P</oddFooter>
  </headerFooter>
</worksheet>
</file>

<file path=xl/worksheets/sheet17.xml><?xml version="1.0" encoding="utf-8"?>
<worksheet xmlns="http://schemas.openxmlformats.org/spreadsheetml/2006/main" xmlns:r="http://schemas.openxmlformats.org/officeDocument/2006/relationships">
  <sheetPr>
    <tabColor rgb="FF7030A0"/>
  </sheetPr>
  <dimension ref="A1:D32"/>
  <sheetViews>
    <sheetView showZeros="0" workbookViewId="0">
      <selection activeCell="D9" sqref="D9"/>
    </sheetView>
  </sheetViews>
  <sheetFormatPr defaultColWidth="9" defaultRowHeight="12.75"/>
  <cols>
    <col min="1" max="1" width="37" style="155" customWidth="1"/>
    <col min="2" max="4" width="18.125" style="156" customWidth="1"/>
    <col min="5" max="16384" width="9" style="155"/>
  </cols>
  <sheetData>
    <row r="1" spans="1:4" ht="20.25" customHeight="1">
      <c r="A1" s="358" t="s">
        <v>2574</v>
      </c>
      <c r="B1" s="358"/>
      <c r="C1" s="358"/>
      <c r="D1" s="358"/>
    </row>
    <row r="2" spans="1:4" ht="29.25" customHeight="1">
      <c r="A2" s="364" t="s">
        <v>2572</v>
      </c>
      <c r="B2" s="364"/>
      <c r="C2" s="364"/>
      <c r="D2" s="364"/>
    </row>
    <row r="3" spans="1:4" ht="18" customHeight="1">
      <c r="A3" s="400" t="s">
        <v>2575</v>
      </c>
      <c r="B3" s="400"/>
      <c r="C3" s="400"/>
      <c r="D3" s="400"/>
    </row>
    <row r="4" spans="1:4" ht="21" customHeight="1">
      <c r="A4" s="401"/>
      <c r="B4" s="401"/>
      <c r="C4" s="401"/>
      <c r="D4" s="157" t="s">
        <v>2</v>
      </c>
    </row>
    <row r="5" spans="1:4" s="154" customFormat="1" ht="24" customHeight="1">
      <c r="A5" s="405" t="s">
        <v>2576</v>
      </c>
      <c r="B5" s="402" t="s">
        <v>2577</v>
      </c>
      <c r="C5" s="402"/>
      <c r="D5" s="402"/>
    </row>
    <row r="6" spans="1:4" s="154" customFormat="1" ht="24" customHeight="1">
      <c r="A6" s="405"/>
      <c r="B6" s="159" t="s">
        <v>2578</v>
      </c>
      <c r="C6" s="159" t="s">
        <v>2579</v>
      </c>
      <c r="D6" s="159" t="s">
        <v>2580</v>
      </c>
    </row>
    <row r="7" spans="1:4" ht="24" customHeight="1">
      <c r="A7" s="158" t="s">
        <v>16</v>
      </c>
      <c r="B7" s="160">
        <f>C7+D7</f>
        <v>744772</v>
      </c>
      <c r="C7" s="160">
        <f>SUM(C8:C31)</f>
        <v>349432</v>
      </c>
      <c r="D7" s="160">
        <f>SUM(D8:D31)</f>
        <v>395340</v>
      </c>
    </row>
    <row r="8" spans="1:4" ht="20.100000000000001" customHeight="1">
      <c r="A8" s="161" t="s">
        <v>2581</v>
      </c>
      <c r="B8" s="162">
        <f>C8+D8</f>
        <v>33998</v>
      </c>
      <c r="C8" s="162">
        <v>17273</v>
      </c>
      <c r="D8" s="162">
        <f>16225+500</f>
        <v>16725</v>
      </c>
    </row>
    <row r="9" spans="1:4" ht="20.100000000000001" customHeight="1">
      <c r="A9" s="161" t="s">
        <v>2582</v>
      </c>
      <c r="B9" s="162">
        <f t="shared" ref="B9:B31" si="0">C9+D9</f>
        <v>0</v>
      </c>
      <c r="C9" s="163">
        <v>0</v>
      </c>
      <c r="D9" s="162">
        <v>0</v>
      </c>
    </row>
    <row r="10" spans="1:4" ht="20.100000000000001" customHeight="1">
      <c r="A10" s="161" t="s">
        <v>2583</v>
      </c>
      <c r="B10" s="162">
        <f t="shared" si="0"/>
        <v>100</v>
      </c>
      <c r="C10" s="163">
        <v>0</v>
      </c>
      <c r="D10" s="162">
        <v>100</v>
      </c>
    </row>
    <row r="11" spans="1:4" ht="20.100000000000001" customHeight="1">
      <c r="A11" s="161" t="s">
        <v>2584</v>
      </c>
      <c r="B11" s="162">
        <f t="shared" si="0"/>
        <v>32526</v>
      </c>
      <c r="C11" s="162">
        <v>20409</v>
      </c>
      <c r="D11" s="162">
        <v>12117</v>
      </c>
    </row>
    <row r="12" spans="1:4" ht="20.100000000000001" customHeight="1">
      <c r="A12" s="161" t="s">
        <v>2585</v>
      </c>
      <c r="B12" s="162">
        <f t="shared" si="0"/>
        <v>210427</v>
      </c>
      <c r="C12" s="162">
        <v>161194</v>
      </c>
      <c r="D12" s="162">
        <v>49233</v>
      </c>
    </row>
    <row r="13" spans="1:4" ht="20.100000000000001" customHeight="1">
      <c r="A13" s="161" t="s">
        <v>2586</v>
      </c>
      <c r="B13" s="162">
        <f t="shared" si="0"/>
        <v>1635</v>
      </c>
      <c r="C13" s="162">
        <v>305</v>
      </c>
      <c r="D13" s="162">
        <v>1330</v>
      </c>
    </row>
    <row r="14" spans="1:4" ht="20.100000000000001" customHeight="1">
      <c r="A14" s="164" t="s">
        <v>2587</v>
      </c>
      <c r="B14" s="162">
        <f t="shared" si="0"/>
        <v>8744</v>
      </c>
      <c r="C14" s="165">
        <v>2902</v>
      </c>
      <c r="D14" s="165">
        <v>5842</v>
      </c>
    </row>
    <row r="15" spans="1:4" ht="20.100000000000001" customHeight="1">
      <c r="A15" s="164" t="s">
        <v>2588</v>
      </c>
      <c r="B15" s="162">
        <f t="shared" si="0"/>
        <v>118485</v>
      </c>
      <c r="C15" s="165">
        <v>60371</v>
      </c>
      <c r="D15" s="165">
        <v>58114</v>
      </c>
    </row>
    <row r="16" spans="1:4" ht="20.100000000000001" customHeight="1">
      <c r="A16" s="164" t="s">
        <v>2589</v>
      </c>
      <c r="B16" s="162">
        <f t="shared" si="0"/>
        <v>128914</v>
      </c>
      <c r="C16" s="165">
        <v>38268</v>
      </c>
      <c r="D16" s="165">
        <v>90646</v>
      </c>
    </row>
    <row r="17" spans="1:4" ht="20.100000000000001" customHeight="1">
      <c r="A17" s="164" t="s">
        <v>2590</v>
      </c>
      <c r="B17" s="162">
        <f t="shared" si="0"/>
        <v>6539</v>
      </c>
      <c r="C17" s="165">
        <v>1177</v>
      </c>
      <c r="D17" s="165">
        <v>5362</v>
      </c>
    </row>
    <row r="18" spans="1:4" ht="20.100000000000001" customHeight="1">
      <c r="A18" s="164" t="s">
        <v>2591</v>
      </c>
      <c r="B18" s="162">
        <f t="shared" si="0"/>
        <v>21108</v>
      </c>
      <c r="C18" s="165">
        <v>4340</v>
      </c>
      <c r="D18" s="165">
        <v>16768</v>
      </c>
    </row>
    <row r="19" spans="1:4" ht="20.100000000000001" customHeight="1">
      <c r="A19" s="164" t="s">
        <v>2592</v>
      </c>
      <c r="B19" s="162">
        <f t="shared" si="0"/>
        <v>79838</v>
      </c>
      <c r="C19" s="165">
        <v>10609</v>
      </c>
      <c r="D19" s="165">
        <v>69229</v>
      </c>
    </row>
    <row r="20" spans="1:4" ht="20.100000000000001" customHeight="1">
      <c r="A20" s="164" t="s">
        <v>2593</v>
      </c>
      <c r="B20" s="162">
        <f t="shared" si="0"/>
        <v>36635</v>
      </c>
      <c r="C20" s="165">
        <v>6786</v>
      </c>
      <c r="D20" s="165">
        <v>29849</v>
      </c>
    </row>
    <row r="21" spans="1:4" ht="20.100000000000001" customHeight="1">
      <c r="A21" s="164" t="s">
        <v>2594</v>
      </c>
      <c r="B21" s="162">
        <f t="shared" si="0"/>
        <v>4382</v>
      </c>
      <c r="C21" s="165">
        <v>1412</v>
      </c>
      <c r="D21" s="165">
        <v>2970</v>
      </c>
    </row>
    <row r="22" spans="1:4" ht="20.100000000000001" customHeight="1">
      <c r="A22" s="164" t="s">
        <v>2595</v>
      </c>
      <c r="B22" s="162">
        <f t="shared" si="0"/>
        <v>1352</v>
      </c>
      <c r="C22" s="165">
        <v>263</v>
      </c>
      <c r="D22" s="165">
        <v>1089</v>
      </c>
    </row>
    <row r="23" spans="1:4" ht="20.100000000000001" customHeight="1">
      <c r="A23" s="164" t="s">
        <v>2596</v>
      </c>
      <c r="B23" s="162">
        <f t="shared" si="0"/>
        <v>0</v>
      </c>
      <c r="C23" s="165">
        <v>0</v>
      </c>
      <c r="D23" s="165">
        <v>0</v>
      </c>
    </row>
    <row r="24" spans="1:4" ht="20.100000000000001" customHeight="1">
      <c r="A24" s="164" t="s">
        <v>2597</v>
      </c>
      <c r="B24" s="162">
        <f t="shared" si="0"/>
        <v>0</v>
      </c>
      <c r="C24" s="166">
        <v>0</v>
      </c>
      <c r="D24" s="165">
        <v>0</v>
      </c>
    </row>
    <row r="25" spans="1:4" ht="20.100000000000001" customHeight="1">
      <c r="A25" s="164" t="s">
        <v>2598</v>
      </c>
      <c r="B25" s="162">
        <f t="shared" si="0"/>
        <v>6166</v>
      </c>
      <c r="C25" s="165">
        <v>167</v>
      </c>
      <c r="D25" s="165">
        <v>5999</v>
      </c>
    </row>
    <row r="26" spans="1:4" ht="20.100000000000001" customHeight="1">
      <c r="A26" s="164" t="s">
        <v>2599</v>
      </c>
      <c r="B26" s="162">
        <f t="shared" si="0"/>
        <v>23043</v>
      </c>
      <c r="C26" s="165">
        <v>22110</v>
      </c>
      <c r="D26" s="165">
        <v>933</v>
      </c>
    </row>
    <row r="27" spans="1:4" ht="20.100000000000001" customHeight="1">
      <c r="A27" s="164" t="s">
        <v>2600</v>
      </c>
      <c r="B27" s="162">
        <f t="shared" si="0"/>
        <v>281</v>
      </c>
      <c r="C27" s="165">
        <v>0</v>
      </c>
      <c r="D27" s="165">
        <v>281</v>
      </c>
    </row>
    <row r="28" spans="1:4" ht="20.100000000000001" customHeight="1">
      <c r="A28" s="164" t="s">
        <v>2601</v>
      </c>
      <c r="B28" s="162">
        <f t="shared" si="0"/>
        <v>4099</v>
      </c>
      <c r="C28" s="165">
        <v>1846</v>
      </c>
      <c r="D28" s="165">
        <v>2253</v>
      </c>
    </row>
    <row r="29" spans="1:4" ht="20.100000000000001" customHeight="1">
      <c r="A29" s="164" t="s">
        <v>2602</v>
      </c>
      <c r="B29" s="162">
        <f t="shared" si="0"/>
        <v>10000</v>
      </c>
      <c r="C29" s="165"/>
      <c r="D29" s="165">
        <v>10000</v>
      </c>
    </row>
    <row r="30" spans="1:4" ht="20.100000000000001" customHeight="1">
      <c r="A30" s="164" t="s">
        <v>2603</v>
      </c>
      <c r="B30" s="162">
        <f t="shared" si="0"/>
        <v>16500</v>
      </c>
      <c r="C30" s="166"/>
      <c r="D30" s="165">
        <v>16500</v>
      </c>
    </row>
    <row r="31" spans="1:4" ht="20.100000000000001" customHeight="1">
      <c r="A31" s="164" t="s">
        <v>2604</v>
      </c>
      <c r="B31" s="162">
        <f t="shared" si="0"/>
        <v>0</v>
      </c>
      <c r="C31" s="166"/>
      <c r="D31" s="165"/>
    </row>
    <row r="32" spans="1:4" ht="52.5" customHeight="1">
      <c r="A32" s="403" t="s">
        <v>2605</v>
      </c>
      <c r="B32" s="404"/>
      <c r="C32" s="404"/>
      <c r="D32" s="404"/>
    </row>
  </sheetData>
  <mergeCells count="7">
    <mergeCell ref="A32:D32"/>
    <mergeCell ref="A5:A6"/>
    <mergeCell ref="A1:D1"/>
    <mergeCell ref="A2:D2"/>
    <mergeCell ref="A3:D3"/>
    <mergeCell ref="A4:C4"/>
    <mergeCell ref="B5:D5"/>
  </mergeCells>
  <phoneticPr fontId="7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18.xml><?xml version="1.0" encoding="utf-8"?>
<worksheet xmlns="http://schemas.openxmlformats.org/spreadsheetml/2006/main" xmlns:r="http://schemas.openxmlformats.org/officeDocument/2006/relationships">
  <sheetPr filterMode="1">
    <tabColor rgb="FF7030A0"/>
  </sheetPr>
  <dimension ref="A1:C71"/>
  <sheetViews>
    <sheetView showZeros="0" topLeftCell="B1" workbookViewId="0">
      <selection activeCell="B5" sqref="A5:XFD5"/>
    </sheetView>
  </sheetViews>
  <sheetFormatPr defaultColWidth="21.5" defaultRowHeight="21.95" customHeight="1"/>
  <cols>
    <col min="1" max="1" width="21.5" style="125" hidden="1" customWidth="1"/>
    <col min="2" max="2" width="52.25" style="125" customWidth="1"/>
    <col min="3" max="3" width="32.5" style="125" customWidth="1"/>
    <col min="4" max="16384" width="21.5" style="125"/>
  </cols>
  <sheetData>
    <row r="1" spans="1:3" ht="23.25" customHeight="1">
      <c r="B1" s="358" t="s">
        <v>2606</v>
      </c>
      <c r="C1" s="358"/>
    </row>
    <row r="2" spans="1:3" s="146" customFormat="1" ht="30.75" customHeight="1">
      <c r="B2" s="364" t="s">
        <v>2607</v>
      </c>
      <c r="C2" s="364"/>
    </row>
    <row r="3" spans="1:3" s="146" customFormat="1" ht="21" customHeight="1">
      <c r="B3" s="406" t="s">
        <v>2608</v>
      </c>
      <c r="C3" s="406"/>
    </row>
    <row r="4" spans="1:3" ht="21.95" customHeight="1">
      <c r="B4" s="147"/>
      <c r="C4" s="148" t="s">
        <v>2</v>
      </c>
    </row>
    <row r="5" spans="1:3" ht="24" customHeight="1">
      <c r="B5" s="149" t="s">
        <v>2609</v>
      </c>
      <c r="C5" s="142" t="s">
        <v>2610</v>
      </c>
    </row>
    <row r="6" spans="1:3" ht="24" customHeight="1">
      <c r="B6" s="150" t="s">
        <v>2611</v>
      </c>
      <c r="C6" s="151">
        <v>349432.03499999997</v>
      </c>
    </row>
    <row r="7" spans="1:3" ht="20.100000000000001" customHeight="1">
      <c r="A7" s="125">
        <v>501</v>
      </c>
      <c r="B7" s="152" t="s">
        <v>2612</v>
      </c>
      <c r="C7" s="153">
        <f>SUM(C8:C11)</f>
        <v>41616.33</v>
      </c>
    </row>
    <row r="8" spans="1:3" ht="20.100000000000001" customHeight="1">
      <c r="A8" s="125">
        <v>50101</v>
      </c>
      <c r="B8" s="152" t="s">
        <v>2613</v>
      </c>
      <c r="C8" s="153">
        <v>22182.29</v>
      </c>
    </row>
    <row r="9" spans="1:3" ht="20.100000000000001" customHeight="1">
      <c r="A9" s="125">
        <v>50102</v>
      </c>
      <c r="B9" s="152" t="s">
        <v>2614</v>
      </c>
      <c r="C9" s="153">
        <v>7827.44</v>
      </c>
    </row>
    <row r="10" spans="1:3" ht="20.100000000000001" customHeight="1">
      <c r="A10" s="125">
        <v>50103</v>
      </c>
      <c r="B10" s="152" t="s">
        <v>2615</v>
      </c>
      <c r="C10" s="153">
        <v>2678.71</v>
      </c>
    </row>
    <row r="11" spans="1:3" ht="20.100000000000001" customHeight="1">
      <c r="A11" s="125">
        <v>50199</v>
      </c>
      <c r="B11" s="152" t="s">
        <v>2616</v>
      </c>
      <c r="C11" s="153">
        <v>8927.89</v>
      </c>
    </row>
    <row r="12" spans="1:3" ht="20.100000000000001" customHeight="1">
      <c r="A12" s="125">
        <v>502</v>
      </c>
      <c r="B12" s="152" t="s">
        <v>2617</v>
      </c>
      <c r="C12" s="153">
        <f>SUM(C13:C22)</f>
        <v>11348.15</v>
      </c>
    </row>
    <row r="13" spans="1:3" ht="20.100000000000001" customHeight="1">
      <c r="A13" s="125">
        <v>50201</v>
      </c>
      <c r="B13" s="152" t="s">
        <v>2618</v>
      </c>
      <c r="C13" s="153">
        <v>8624.7000000000007</v>
      </c>
    </row>
    <row r="14" spans="1:3" ht="20.100000000000001" customHeight="1">
      <c r="A14" s="125">
        <v>50202</v>
      </c>
      <c r="B14" s="152" t="s">
        <v>2619</v>
      </c>
      <c r="C14" s="153">
        <v>85.3</v>
      </c>
    </row>
    <row r="15" spans="1:3" ht="20.100000000000001" customHeight="1">
      <c r="A15" s="125">
        <v>50203</v>
      </c>
      <c r="B15" s="152" t="s">
        <v>2620</v>
      </c>
      <c r="C15" s="153">
        <v>148.87</v>
      </c>
    </row>
    <row r="16" spans="1:3" ht="20.100000000000001" customHeight="1">
      <c r="A16" s="125">
        <v>50204</v>
      </c>
      <c r="B16" s="152" t="s">
        <v>2621</v>
      </c>
      <c r="C16" s="153">
        <v>18.100000000000001</v>
      </c>
    </row>
    <row r="17" spans="1:3" ht="20.100000000000001" customHeight="1">
      <c r="A17" s="125">
        <v>50205</v>
      </c>
      <c r="B17" s="152" t="s">
        <v>2622</v>
      </c>
      <c r="C17" s="153">
        <v>524.20000000000005</v>
      </c>
    </row>
    <row r="18" spans="1:3" ht="20.100000000000001" customHeight="1">
      <c r="A18" s="125">
        <v>50206</v>
      </c>
      <c r="B18" s="152" t="s">
        <v>2623</v>
      </c>
      <c r="C18" s="153">
        <v>179.45</v>
      </c>
    </row>
    <row r="19" spans="1:3" ht="20.100000000000001" customHeight="1">
      <c r="A19" s="125">
        <v>50207</v>
      </c>
      <c r="B19" s="152" t="s">
        <v>2624</v>
      </c>
      <c r="C19" s="153">
        <v>2</v>
      </c>
    </row>
    <row r="20" spans="1:3" ht="20.100000000000001" customHeight="1">
      <c r="A20" s="125">
        <v>50208</v>
      </c>
      <c r="B20" s="152" t="s">
        <v>2625</v>
      </c>
      <c r="C20" s="153">
        <v>1248.8</v>
      </c>
    </row>
    <row r="21" spans="1:3" ht="20.100000000000001" customHeight="1">
      <c r="A21" s="125">
        <v>50209</v>
      </c>
      <c r="B21" s="152" t="s">
        <v>2626</v>
      </c>
      <c r="C21" s="153">
        <v>237.48</v>
      </c>
    </row>
    <row r="22" spans="1:3" ht="20.100000000000001" customHeight="1">
      <c r="A22" s="125">
        <v>50299</v>
      </c>
      <c r="B22" s="152" t="s">
        <v>2627</v>
      </c>
      <c r="C22" s="153">
        <v>279.25</v>
      </c>
    </row>
    <row r="23" spans="1:3" ht="20.100000000000001" hidden="1" customHeight="1">
      <c r="A23" s="125">
        <v>503</v>
      </c>
      <c r="B23" s="152" t="s">
        <v>2628</v>
      </c>
      <c r="C23" s="153">
        <f>SUM(C24:C30)</f>
        <v>0</v>
      </c>
    </row>
    <row r="24" spans="1:3" ht="20.100000000000001" hidden="1" customHeight="1">
      <c r="A24" s="125">
        <v>50301</v>
      </c>
      <c r="B24" s="152" t="s">
        <v>2629</v>
      </c>
      <c r="C24" s="153"/>
    </row>
    <row r="25" spans="1:3" ht="20.100000000000001" hidden="1" customHeight="1">
      <c r="A25" s="125">
        <v>50302</v>
      </c>
      <c r="B25" s="152" t="s">
        <v>2630</v>
      </c>
      <c r="C25" s="153"/>
    </row>
    <row r="26" spans="1:3" ht="20.100000000000001" hidden="1" customHeight="1">
      <c r="A26" s="125">
        <v>50303</v>
      </c>
      <c r="B26" s="152" t="s">
        <v>2631</v>
      </c>
      <c r="C26" s="153"/>
    </row>
    <row r="27" spans="1:3" ht="20.100000000000001" hidden="1" customHeight="1">
      <c r="A27" s="125">
        <v>50305</v>
      </c>
      <c r="B27" s="152" t="s">
        <v>2632</v>
      </c>
      <c r="C27" s="153"/>
    </row>
    <row r="28" spans="1:3" ht="20.100000000000001" hidden="1" customHeight="1">
      <c r="A28" s="125">
        <v>50306</v>
      </c>
      <c r="B28" s="152" t="s">
        <v>2633</v>
      </c>
      <c r="C28" s="153"/>
    </row>
    <row r="29" spans="1:3" ht="20.100000000000001" hidden="1" customHeight="1">
      <c r="A29" s="125">
        <v>50307</v>
      </c>
      <c r="B29" s="152" t="s">
        <v>2634</v>
      </c>
      <c r="C29" s="153"/>
    </row>
    <row r="30" spans="1:3" ht="20.100000000000001" hidden="1" customHeight="1">
      <c r="A30" s="125">
        <v>50399</v>
      </c>
      <c r="B30" s="152" t="s">
        <v>2635</v>
      </c>
      <c r="C30" s="153"/>
    </row>
    <row r="31" spans="1:3" ht="20.100000000000001" hidden="1" customHeight="1">
      <c r="A31" s="125">
        <v>504</v>
      </c>
      <c r="B31" s="152" t="s">
        <v>2636</v>
      </c>
      <c r="C31" s="153">
        <f>SUM(C32:C37)</f>
        <v>0</v>
      </c>
    </row>
    <row r="32" spans="1:3" ht="20.100000000000001" hidden="1" customHeight="1">
      <c r="A32" s="125">
        <v>50401</v>
      </c>
      <c r="B32" s="152" t="s">
        <v>2629</v>
      </c>
      <c r="C32" s="153"/>
    </row>
    <row r="33" spans="1:3" ht="20.100000000000001" hidden="1" customHeight="1">
      <c r="A33" s="125">
        <v>50402</v>
      </c>
      <c r="B33" s="152" t="s">
        <v>2630</v>
      </c>
      <c r="C33" s="153"/>
    </row>
    <row r="34" spans="1:3" ht="20.100000000000001" hidden="1" customHeight="1">
      <c r="A34" s="125">
        <v>50403</v>
      </c>
      <c r="B34" s="152" t="s">
        <v>2631</v>
      </c>
      <c r="C34" s="153"/>
    </row>
    <row r="35" spans="1:3" ht="20.100000000000001" hidden="1" customHeight="1">
      <c r="A35" s="125">
        <v>50404</v>
      </c>
      <c r="B35" s="152" t="s">
        <v>2633</v>
      </c>
      <c r="C35" s="153"/>
    </row>
    <row r="36" spans="1:3" ht="20.100000000000001" hidden="1" customHeight="1">
      <c r="A36" s="125">
        <v>50405</v>
      </c>
      <c r="B36" s="152" t="s">
        <v>2634</v>
      </c>
      <c r="C36" s="153"/>
    </row>
    <row r="37" spans="1:3" ht="20.100000000000001" hidden="1" customHeight="1">
      <c r="A37" s="125">
        <v>50499</v>
      </c>
      <c r="B37" s="152" t="s">
        <v>2635</v>
      </c>
      <c r="C37" s="153"/>
    </row>
    <row r="38" spans="1:3" ht="20.100000000000001" customHeight="1">
      <c r="A38" s="125">
        <v>505</v>
      </c>
      <c r="B38" s="152" t="s">
        <v>2637</v>
      </c>
      <c r="C38" s="153">
        <f>SUM(C39:C41)</f>
        <v>269183.02500000002</v>
      </c>
    </row>
    <row r="39" spans="1:3" ht="20.100000000000001" customHeight="1">
      <c r="A39" s="125">
        <v>50501</v>
      </c>
      <c r="B39" s="152" t="s">
        <v>2638</v>
      </c>
      <c r="C39" s="153">
        <f>231310.75+4237.835</f>
        <v>235548.58499999999</v>
      </c>
    </row>
    <row r="40" spans="1:3" ht="20.100000000000001" customHeight="1">
      <c r="A40" s="125">
        <v>50502</v>
      </c>
      <c r="B40" s="152" t="s">
        <v>2639</v>
      </c>
      <c r="C40" s="153">
        <v>33634.44</v>
      </c>
    </row>
    <row r="41" spans="1:3" ht="20.100000000000001" hidden="1" customHeight="1">
      <c r="A41" s="125">
        <v>50599</v>
      </c>
      <c r="B41" s="152" t="s">
        <v>2640</v>
      </c>
      <c r="C41" s="153"/>
    </row>
    <row r="42" spans="1:3" ht="20.100000000000001" customHeight="1">
      <c r="A42" s="125">
        <v>506</v>
      </c>
      <c r="B42" s="152" t="s">
        <v>2641</v>
      </c>
      <c r="C42" s="153">
        <v>3213</v>
      </c>
    </row>
    <row r="43" spans="1:3" ht="20.100000000000001" customHeight="1">
      <c r="A43" s="125">
        <v>50601</v>
      </c>
      <c r="B43" s="152" t="s">
        <v>2642</v>
      </c>
      <c r="C43" s="153">
        <v>3213.38</v>
      </c>
    </row>
    <row r="44" spans="1:3" ht="20.100000000000001" hidden="1" customHeight="1">
      <c r="A44" s="125">
        <v>50602</v>
      </c>
      <c r="B44" s="152" t="s">
        <v>2643</v>
      </c>
      <c r="C44" s="153"/>
    </row>
    <row r="45" spans="1:3" ht="20.100000000000001" hidden="1" customHeight="1">
      <c r="A45" s="125">
        <v>507</v>
      </c>
      <c r="B45" s="152" t="s">
        <v>2644</v>
      </c>
      <c r="C45" s="153"/>
    </row>
    <row r="46" spans="1:3" ht="20.100000000000001" hidden="1" customHeight="1">
      <c r="A46" s="125">
        <v>50701</v>
      </c>
      <c r="B46" s="152" t="s">
        <v>2645</v>
      </c>
      <c r="C46" s="153"/>
    </row>
    <row r="47" spans="1:3" ht="20.100000000000001" hidden="1" customHeight="1">
      <c r="A47" s="125">
        <v>50702</v>
      </c>
      <c r="B47" s="152" t="s">
        <v>2646</v>
      </c>
      <c r="C47" s="153"/>
    </row>
    <row r="48" spans="1:3" ht="20.100000000000001" hidden="1" customHeight="1">
      <c r="A48" s="125">
        <v>50799</v>
      </c>
      <c r="B48" s="152" t="s">
        <v>2647</v>
      </c>
      <c r="C48" s="153"/>
    </row>
    <row r="49" spans="1:3" ht="20.100000000000001" hidden="1" customHeight="1">
      <c r="A49" s="125">
        <v>508</v>
      </c>
      <c r="B49" s="152" t="s">
        <v>2648</v>
      </c>
      <c r="C49" s="153"/>
    </row>
    <row r="50" spans="1:3" ht="20.100000000000001" hidden="1" customHeight="1">
      <c r="A50" s="125">
        <v>50801</v>
      </c>
      <c r="B50" s="152" t="s">
        <v>2649</v>
      </c>
      <c r="C50" s="153"/>
    </row>
    <row r="51" spans="1:3" ht="20.100000000000001" hidden="1" customHeight="1">
      <c r="A51" s="125">
        <v>50802</v>
      </c>
      <c r="B51" s="152" t="s">
        <v>2650</v>
      </c>
      <c r="C51" s="153"/>
    </row>
    <row r="52" spans="1:3" ht="20.100000000000001" customHeight="1">
      <c r="A52" s="125">
        <v>509</v>
      </c>
      <c r="B52" s="152" t="s">
        <v>2651</v>
      </c>
      <c r="C52" s="153">
        <f>SUM(C53:C57)</f>
        <v>24071.15</v>
      </c>
    </row>
    <row r="53" spans="1:3" ht="20.100000000000001" customHeight="1">
      <c r="A53" s="125">
        <v>50901</v>
      </c>
      <c r="B53" s="152" t="s">
        <v>2652</v>
      </c>
      <c r="C53" s="153">
        <v>5620.1</v>
      </c>
    </row>
    <row r="54" spans="1:3" ht="20.100000000000001" hidden="1" customHeight="1">
      <c r="A54" s="125">
        <v>50902</v>
      </c>
      <c r="B54" s="152" t="s">
        <v>2653</v>
      </c>
      <c r="C54" s="153"/>
    </row>
    <row r="55" spans="1:3" ht="20.100000000000001" hidden="1" customHeight="1">
      <c r="A55" s="125">
        <v>50903</v>
      </c>
      <c r="B55" s="152" t="s">
        <v>2654</v>
      </c>
      <c r="C55" s="153"/>
    </row>
    <row r="56" spans="1:3" ht="20.100000000000001" customHeight="1">
      <c r="A56" s="125">
        <v>50905</v>
      </c>
      <c r="B56" s="152" t="s">
        <v>2655</v>
      </c>
      <c r="C56" s="153">
        <v>1400.27</v>
      </c>
    </row>
    <row r="57" spans="1:3" ht="20.100000000000001" customHeight="1">
      <c r="A57" s="125">
        <v>50999</v>
      </c>
      <c r="B57" s="152" t="s">
        <v>2656</v>
      </c>
      <c r="C57" s="153">
        <v>17050.78</v>
      </c>
    </row>
    <row r="58" spans="1:3" ht="20.100000000000001" hidden="1" customHeight="1">
      <c r="A58" s="125">
        <v>510</v>
      </c>
      <c r="B58" s="152" t="s">
        <v>2657</v>
      </c>
      <c r="C58" s="153"/>
    </row>
    <row r="59" spans="1:3" ht="20.100000000000001" hidden="1" customHeight="1">
      <c r="A59" s="125">
        <v>51002</v>
      </c>
      <c r="B59" s="152" t="s">
        <v>2658</v>
      </c>
      <c r="C59" s="153"/>
    </row>
    <row r="60" spans="1:3" ht="20.100000000000001" hidden="1" customHeight="1">
      <c r="A60" s="125">
        <v>51003</v>
      </c>
      <c r="B60" s="152" t="s">
        <v>1890</v>
      </c>
      <c r="C60" s="153"/>
    </row>
    <row r="61" spans="1:3" ht="20.100000000000001" hidden="1" customHeight="1">
      <c r="A61" s="125">
        <v>511</v>
      </c>
      <c r="B61" s="152" t="s">
        <v>2659</v>
      </c>
      <c r="C61" s="153"/>
    </row>
    <row r="62" spans="1:3" ht="20.100000000000001" hidden="1" customHeight="1">
      <c r="A62" s="125">
        <v>51101</v>
      </c>
      <c r="B62" s="152" t="s">
        <v>2660</v>
      </c>
      <c r="C62" s="153"/>
    </row>
    <row r="63" spans="1:3" ht="20.100000000000001" hidden="1" customHeight="1">
      <c r="A63" s="125">
        <v>51102</v>
      </c>
      <c r="B63" s="152" t="s">
        <v>2661</v>
      </c>
      <c r="C63" s="153"/>
    </row>
    <row r="64" spans="1:3" ht="20.100000000000001" hidden="1" customHeight="1">
      <c r="A64" s="125">
        <v>51103</v>
      </c>
      <c r="B64" s="152" t="s">
        <v>2662</v>
      </c>
      <c r="C64" s="153"/>
    </row>
    <row r="65" spans="1:3" ht="20.100000000000001" hidden="1" customHeight="1">
      <c r="A65" s="125">
        <v>51104</v>
      </c>
      <c r="B65" s="152" t="s">
        <v>2663</v>
      </c>
      <c r="C65" s="153"/>
    </row>
    <row r="66" spans="1:3" ht="20.100000000000001" hidden="1" customHeight="1">
      <c r="A66" s="125">
        <v>599</v>
      </c>
      <c r="B66" s="152" t="s">
        <v>2664</v>
      </c>
      <c r="C66" s="153"/>
    </row>
    <row r="67" spans="1:3" ht="20.100000000000001" hidden="1" customHeight="1">
      <c r="A67" s="125">
        <v>59906</v>
      </c>
      <c r="B67" s="152" t="s">
        <v>2665</v>
      </c>
      <c r="C67" s="153"/>
    </row>
    <row r="68" spans="1:3" ht="20.100000000000001" hidden="1" customHeight="1">
      <c r="A68" s="125">
        <v>59907</v>
      </c>
      <c r="B68" s="152" t="s">
        <v>2666</v>
      </c>
      <c r="C68" s="153"/>
    </row>
    <row r="69" spans="1:3" ht="20.100000000000001" hidden="1" customHeight="1">
      <c r="A69" s="125">
        <v>59908</v>
      </c>
      <c r="B69" s="152" t="s">
        <v>2667</v>
      </c>
      <c r="C69" s="153"/>
    </row>
    <row r="70" spans="1:3" ht="20.100000000000001" hidden="1" customHeight="1">
      <c r="A70" s="125">
        <v>59999</v>
      </c>
      <c r="B70" s="152" t="s">
        <v>1366</v>
      </c>
      <c r="C70" s="153"/>
    </row>
    <row r="71" spans="1:3" ht="67.5" customHeight="1">
      <c r="B71" s="407" t="s">
        <v>2668</v>
      </c>
      <c r="C71" s="407"/>
    </row>
  </sheetData>
  <autoFilter ref="A5:C71">
    <filterColumn colId="2">
      <filters>
        <filter val="11348"/>
        <filter val="1249"/>
        <filter val="1400"/>
        <filter val="149"/>
        <filter val="17051"/>
        <filter val="179"/>
        <filter val="18"/>
        <filter val="2"/>
        <filter val="22182"/>
        <filter val="235549"/>
        <filter val="237"/>
        <filter val="24071"/>
        <filter val="2679"/>
        <filter val="269183"/>
        <filter val="279"/>
        <filter val="3213"/>
        <filter val="33634"/>
        <filter val="349432"/>
        <filter val="41616"/>
        <filter val="524"/>
        <filter val="5620"/>
        <filter val="7827"/>
        <filter val="85"/>
        <filter val="8625"/>
        <filter val="8928"/>
        <filter val="注：本表按照新的“政府预算支出经济分类科目” 将区本级基本支出细化到款级科目。 &#10;"/>
      </filters>
    </filterColumn>
    <extLst/>
  </autoFilter>
  <mergeCells count="4">
    <mergeCell ref="B1:C1"/>
    <mergeCell ref="B2:C2"/>
    <mergeCell ref="B3:C3"/>
    <mergeCell ref="B71:C71"/>
  </mergeCells>
  <phoneticPr fontId="78" type="noConversion"/>
  <printOptions horizontalCentered="1"/>
  <pageMargins left="0" right="0" top="0.511811023622047" bottom="0.31496062992126" header="0.31496062992126" footer="0.31496062992126"/>
  <pageSetup paperSize="9" orientation="portrait" blackAndWhite="1" errors="blank"/>
  <headerFooter alignWithMargins="0">
    <oddFooter>&amp;C&amp;P</oddFooter>
  </headerFooter>
</worksheet>
</file>

<file path=xl/worksheets/sheet19.xml><?xml version="1.0" encoding="utf-8"?>
<worksheet xmlns="http://schemas.openxmlformats.org/spreadsheetml/2006/main" xmlns:r="http://schemas.openxmlformats.org/officeDocument/2006/relationships">
  <sheetPr>
    <tabColor rgb="FF7030A0"/>
  </sheetPr>
  <dimension ref="A1:C54"/>
  <sheetViews>
    <sheetView topLeftCell="B34" workbookViewId="0">
      <selection activeCell="B54" sqref="B54:C54"/>
    </sheetView>
  </sheetViews>
  <sheetFormatPr defaultColWidth="9" defaultRowHeight="13.5"/>
  <cols>
    <col min="1" max="1" width="9" style="138" hidden="1" customWidth="1"/>
    <col min="2" max="2" width="24.125" style="138" customWidth="1"/>
    <col min="3" max="3" width="51" style="138" customWidth="1"/>
    <col min="4" max="16384" width="9" style="138"/>
  </cols>
  <sheetData>
    <row r="1" spans="1:3" ht="18">
      <c r="B1" s="25" t="s">
        <v>2669</v>
      </c>
      <c r="C1" s="25"/>
    </row>
    <row r="2" spans="1:3" ht="25.5" customHeight="1">
      <c r="B2" s="364" t="s">
        <v>2670</v>
      </c>
      <c r="C2" s="364"/>
    </row>
    <row r="3" spans="1:3" ht="20.25" customHeight="1">
      <c r="B3" s="408" t="s">
        <v>2671</v>
      </c>
      <c r="C3" s="408"/>
    </row>
    <row r="4" spans="1:3" ht="20.100000000000001" customHeight="1">
      <c r="B4" s="139"/>
      <c r="C4" s="140" t="s">
        <v>2</v>
      </c>
    </row>
    <row r="5" spans="1:3" ht="37.5" customHeight="1">
      <c r="B5" s="369" t="s">
        <v>10</v>
      </c>
      <c r="C5" s="410" t="s">
        <v>87</v>
      </c>
    </row>
    <row r="6" spans="1:3" ht="25.5" customHeight="1">
      <c r="B6" s="369"/>
      <c r="C6" s="410"/>
    </row>
    <row r="7" spans="1:3" s="137" customFormat="1" ht="20.100000000000001" customHeight="1">
      <c r="B7" s="142" t="s">
        <v>2672</v>
      </c>
      <c r="C7" s="142">
        <v>95000</v>
      </c>
    </row>
    <row r="8" spans="1:3" s="137" customFormat="1" ht="15.75" customHeight="1">
      <c r="A8" s="137" t="s">
        <v>2673</v>
      </c>
      <c r="B8" s="143" t="s">
        <v>1223</v>
      </c>
      <c r="C8" s="144">
        <v>2581</v>
      </c>
    </row>
    <row r="9" spans="1:3" s="137" customFormat="1" ht="15.75" customHeight="1">
      <c r="A9" s="137" t="s">
        <v>2674</v>
      </c>
      <c r="B9" s="143" t="s">
        <v>1224</v>
      </c>
      <c r="C9" s="144">
        <v>2569</v>
      </c>
    </row>
    <row r="10" spans="1:3" s="137" customFormat="1" ht="15.75" customHeight="1">
      <c r="A10" s="137" t="s">
        <v>2675</v>
      </c>
      <c r="B10" s="143" t="s">
        <v>1225</v>
      </c>
      <c r="C10" s="144">
        <v>2396</v>
      </c>
    </row>
    <row r="11" spans="1:3" ht="15.75" customHeight="1">
      <c r="A11" s="138" t="s">
        <v>2676</v>
      </c>
      <c r="B11" s="143" t="s">
        <v>1226</v>
      </c>
      <c r="C11" s="144">
        <v>2177</v>
      </c>
    </row>
    <row r="12" spans="1:3" ht="15.75" customHeight="1">
      <c r="A12" s="138" t="s">
        <v>2677</v>
      </c>
      <c r="B12" s="143" t="s">
        <v>1227</v>
      </c>
      <c r="C12" s="144">
        <v>2395</v>
      </c>
    </row>
    <row r="13" spans="1:3" ht="15.75" customHeight="1">
      <c r="A13" s="138" t="s">
        <v>2678</v>
      </c>
      <c r="B13" s="143" t="s">
        <v>1228</v>
      </c>
      <c r="C13" s="144">
        <v>2655</v>
      </c>
    </row>
    <row r="14" spans="1:3" ht="15.75" customHeight="1">
      <c r="A14" s="138" t="s">
        <v>2679</v>
      </c>
      <c r="B14" s="143" t="s">
        <v>1229</v>
      </c>
      <c r="C14" s="144">
        <v>3096</v>
      </c>
    </row>
    <row r="15" spans="1:3" ht="15.75" customHeight="1">
      <c r="A15" s="138" t="s">
        <v>2680</v>
      </c>
      <c r="B15" s="143" t="s">
        <v>1230</v>
      </c>
      <c r="C15" s="144">
        <v>2292</v>
      </c>
    </row>
    <row r="16" spans="1:3" ht="15.75" customHeight="1">
      <c r="A16" s="138" t="s">
        <v>2681</v>
      </c>
      <c r="B16" s="143" t="s">
        <v>1231</v>
      </c>
      <c r="C16" s="144">
        <v>1917</v>
      </c>
    </row>
    <row r="17" spans="1:3" ht="15.75" customHeight="1">
      <c r="A17" s="138" t="s">
        <v>2682</v>
      </c>
      <c r="B17" s="143" t="s">
        <v>1232</v>
      </c>
      <c r="C17" s="144">
        <v>1852</v>
      </c>
    </row>
    <row r="18" spans="1:3" ht="15.75" customHeight="1">
      <c r="A18" s="138" t="s">
        <v>2683</v>
      </c>
      <c r="B18" s="143" t="s">
        <v>1233</v>
      </c>
      <c r="C18" s="144">
        <v>1357</v>
      </c>
    </row>
    <row r="19" spans="1:3" ht="15.75" customHeight="1">
      <c r="A19" s="138" t="s">
        <v>2684</v>
      </c>
      <c r="B19" s="143" t="s">
        <v>1234</v>
      </c>
      <c r="C19" s="144">
        <v>2074</v>
      </c>
    </row>
    <row r="20" spans="1:3" ht="15.75" customHeight="1">
      <c r="A20" s="138" t="s">
        <v>2685</v>
      </c>
      <c r="B20" s="143" t="s">
        <v>1235</v>
      </c>
      <c r="C20" s="144">
        <v>1417</v>
      </c>
    </row>
    <row r="21" spans="1:3" ht="15.75" customHeight="1">
      <c r="A21" s="138" t="s">
        <v>2686</v>
      </c>
      <c r="B21" s="143" t="s">
        <v>1236</v>
      </c>
      <c r="C21" s="144">
        <v>2564</v>
      </c>
    </row>
    <row r="22" spans="1:3" ht="15.75" customHeight="1">
      <c r="A22" s="138" t="s">
        <v>2687</v>
      </c>
      <c r="B22" s="143" t="s">
        <v>1237</v>
      </c>
      <c r="C22" s="144">
        <v>1444</v>
      </c>
    </row>
    <row r="23" spans="1:3" ht="15.75" customHeight="1">
      <c r="A23" s="138" t="s">
        <v>2688</v>
      </c>
      <c r="B23" s="143" t="s">
        <v>1238</v>
      </c>
      <c r="C23" s="144">
        <v>2430</v>
      </c>
    </row>
    <row r="24" spans="1:3" ht="15.75" customHeight="1">
      <c r="A24" s="138" t="s">
        <v>2689</v>
      </c>
      <c r="B24" s="143" t="s">
        <v>1239</v>
      </c>
      <c r="C24" s="144">
        <v>1410</v>
      </c>
    </row>
    <row r="25" spans="1:3" ht="15.75" customHeight="1">
      <c r="A25" s="138" t="s">
        <v>2690</v>
      </c>
      <c r="B25" s="143" t="s">
        <v>1240</v>
      </c>
      <c r="C25" s="144">
        <v>1027</v>
      </c>
    </row>
    <row r="26" spans="1:3" ht="15.75" customHeight="1">
      <c r="A26" s="138" t="s">
        <v>2691</v>
      </c>
      <c r="B26" s="143" t="s">
        <v>1241</v>
      </c>
      <c r="C26" s="144">
        <v>844</v>
      </c>
    </row>
    <row r="27" spans="1:3" ht="15.75" customHeight="1">
      <c r="A27" s="138" t="s">
        <v>2692</v>
      </c>
      <c r="B27" s="143" t="s">
        <v>1242</v>
      </c>
      <c r="C27" s="144">
        <v>900</v>
      </c>
    </row>
    <row r="28" spans="1:3" ht="15.75" customHeight="1">
      <c r="A28" s="138" t="s">
        <v>2693</v>
      </c>
      <c r="B28" s="143" t="s">
        <v>1243</v>
      </c>
      <c r="C28" s="144">
        <v>1895</v>
      </c>
    </row>
    <row r="29" spans="1:3" ht="15.75" customHeight="1">
      <c r="A29" s="138" t="s">
        <v>2694</v>
      </c>
      <c r="B29" s="143" t="s">
        <v>1244</v>
      </c>
      <c r="C29" s="144">
        <v>2572</v>
      </c>
    </row>
    <row r="30" spans="1:3" ht="15.75" customHeight="1">
      <c r="A30" s="138" t="s">
        <v>2695</v>
      </c>
      <c r="B30" s="143" t="s">
        <v>1245</v>
      </c>
      <c r="C30" s="144">
        <v>1572</v>
      </c>
    </row>
    <row r="31" spans="1:3" ht="15.75" customHeight="1">
      <c r="A31" s="138" t="s">
        <v>2696</v>
      </c>
      <c r="B31" s="143" t="s">
        <v>1246</v>
      </c>
      <c r="C31" s="144">
        <v>1431</v>
      </c>
    </row>
    <row r="32" spans="1:3" ht="15.75" customHeight="1">
      <c r="A32" s="138" t="s">
        <v>2697</v>
      </c>
      <c r="B32" s="143" t="s">
        <v>1247</v>
      </c>
      <c r="C32" s="144">
        <v>1386</v>
      </c>
    </row>
    <row r="33" spans="1:3" ht="15.75" customHeight="1">
      <c r="A33" s="138" t="s">
        <v>2698</v>
      </c>
      <c r="B33" s="143" t="s">
        <v>1248</v>
      </c>
      <c r="C33" s="144">
        <v>2217</v>
      </c>
    </row>
    <row r="34" spans="1:3" ht="15.75" customHeight="1">
      <c r="A34" s="138" t="s">
        <v>2699</v>
      </c>
      <c r="B34" s="143" t="s">
        <v>1249</v>
      </c>
      <c r="C34" s="144">
        <v>1370</v>
      </c>
    </row>
    <row r="35" spans="1:3" ht="15.75" customHeight="1">
      <c r="A35" s="138" t="s">
        <v>2700</v>
      </c>
      <c r="B35" s="143" t="s">
        <v>1250</v>
      </c>
      <c r="C35" s="144">
        <v>2389</v>
      </c>
    </row>
    <row r="36" spans="1:3" ht="15.75" customHeight="1">
      <c r="A36" s="138" t="s">
        <v>2701</v>
      </c>
      <c r="B36" s="143" t="s">
        <v>1251</v>
      </c>
      <c r="C36" s="144">
        <v>1196</v>
      </c>
    </row>
    <row r="37" spans="1:3" ht="15.75" customHeight="1">
      <c r="A37" s="138" t="s">
        <v>2702</v>
      </c>
      <c r="B37" s="143" t="s">
        <v>1252</v>
      </c>
      <c r="C37" s="144">
        <v>1453</v>
      </c>
    </row>
    <row r="38" spans="1:3" ht="15.75" customHeight="1">
      <c r="A38" s="138" t="s">
        <v>2703</v>
      </c>
      <c r="B38" s="143" t="s">
        <v>1253</v>
      </c>
      <c r="C38" s="144">
        <v>3997</v>
      </c>
    </row>
    <row r="39" spans="1:3" ht="15.75" customHeight="1">
      <c r="A39" s="138" t="s">
        <v>2704</v>
      </c>
      <c r="B39" s="143" t="s">
        <v>1254</v>
      </c>
      <c r="C39" s="144">
        <v>2331</v>
      </c>
    </row>
    <row r="40" spans="1:3" ht="15.75" customHeight="1">
      <c r="A40" s="138" t="s">
        <v>2705</v>
      </c>
      <c r="B40" s="143" t="s">
        <v>1255</v>
      </c>
      <c r="C40" s="144">
        <v>2488</v>
      </c>
    </row>
    <row r="41" spans="1:3" ht="15.75" customHeight="1">
      <c r="A41" s="138" t="s">
        <v>2706</v>
      </c>
      <c r="B41" s="143" t="s">
        <v>1256</v>
      </c>
      <c r="C41" s="144">
        <v>1823</v>
      </c>
    </row>
    <row r="42" spans="1:3" ht="15.75" customHeight="1">
      <c r="A42" s="138" t="s">
        <v>2707</v>
      </c>
      <c r="B42" s="143" t="s">
        <v>1257</v>
      </c>
      <c r="C42" s="144">
        <v>1760</v>
      </c>
    </row>
    <row r="43" spans="1:3" ht="15.75" customHeight="1">
      <c r="A43" s="138" t="s">
        <v>2708</v>
      </c>
      <c r="B43" s="143" t="s">
        <v>1258</v>
      </c>
      <c r="C43" s="144">
        <v>3316</v>
      </c>
    </row>
    <row r="44" spans="1:3" ht="15.75" customHeight="1">
      <c r="A44" s="138" t="s">
        <v>2709</v>
      </c>
      <c r="B44" s="143" t="s">
        <v>1259</v>
      </c>
      <c r="C44" s="144">
        <v>937</v>
      </c>
    </row>
    <row r="45" spans="1:3" ht="15.75" customHeight="1">
      <c r="A45" s="138" t="s">
        <v>2710</v>
      </c>
      <c r="B45" s="143" t="s">
        <v>1260</v>
      </c>
      <c r="C45" s="144">
        <v>2992</v>
      </c>
    </row>
    <row r="46" spans="1:3" s="137" customFormat="1" ht="15.75" customHeight="1">
      <c r="A46" s="137" t="s">
        <v>2711</v>
      </c>
      <c r="B46" s="143" t="s">
        <v>1261</v>
      </c>
      <c r="C46" s="144">
        <v>3726</v>
      </c>
    </row>
    <row r="47" spans="1:3" ht="15.75" customHeight="1">
      <c r="A47" s="138" t="s">
        <v>2712</v>
      </c>
      <c r="B47" s="143" t="s">
        <v>1262</v>
      </c>
      <c r="C47" s="144">
        <v>1774</v>
      </c>
    </row>
    <row r="48" spans="1:3" ht="15.75" customHeight="1">
      <c r="B48" s="143" t="s">
        <v>2713</v>
      </c>
      <c r="C48" s="144">
        <v>12978</v>
      </c>
    </row>
    <row r="49" spans="2:3" ht="15.75" customHeight="1">
      <c r="B49" s="143"/>
      <c r="C49" s="143"/>
    </row>
    <row r="50" spans="2:3" ht="15.75" customHeight="1">
      <c r="B50" s="143"/>
      <c r="C50" s="143"/>
    </row>
    <row r="51" spans="2:3" s="137" customFormat="1" ht="15.75" customHeight="1">
      <c r="B51" s="143"/>
      <c r="C51" s="143"/>
    </row>
    <row r="52" spans="2:3" s="137" customFormat="1" ht="15.75" customHeight="1">
      <c r="B52" s="143"/>
      <c r="C52" s="143"/>
    </row>
    <row r="53" spans="2:3" ht="15.75" customHeight="1">
      <c r="B53" s="145"/>
      <c r="C53" s="145"/>
    </row>
    <row r="54" spans="2:3" ht="36.75" customHeight="1">
      <c r="B54" s="409" t="s">
        <v>2714</v>
      </c>
      <c r="C54" s="409"/>
    </row>
  </sheetData>
  <mergeCells count="5">
    <mergeCell ref="B2:C2"/>
    <mergeCell ref="B3:C3"/>
    <mergeCell ref="B54:C54"/>
    <mergeCell ref="B5:B6"/>
    <mergeCell ref="C5:C6"/>
  </mergeCells>
  <phoneticPr fontId="78" type="noConversion"/>
  <printOptions horizontalCentered="1"/>
  <pageMargins left="0.23622047244094499" right="0.23622047244094499" top="0.47" bottom="0" header="0.118110236220472" footer="3.9370078740157501E-2"/>
  <pageSetup paperSize="9" scale="85" fitToWidth="0" fitToHeight="0" orientation="portrait" blackAndWhite="1" errors="blank"/>
  <headerFooter alignWithMargins="0">
    <oddFooter>&amp;C&amp;P</oddFooter>
  </headerFooter>
</worksheet>
</file>

<file path=xl/worksheets/sheet2.xml><?xml version="1.0" encoding="utf-8"?>
<worksheet xmlns="http://schemas.openxmlformats.org/spreadsheetml/2006/main" xmlns:r="http://schemas.openxmlformats.org/officeDocument/2006/relationships">
  <sheetPr filterMode="1">
    <tabColor rgb="FF00FF00"/>
  </sheetPr>
  <dimension ref="A1:H1376"/>
  <sheetViews>
    <sheetView showZeros="0" topLeftCell="B1" workbookViewId="0">
      <selection activeCell="I7" sqref="I7"/>
    </sheetView>
  </sheetViews>
  <sheetFormatPr defaultColWidth="21.5" defaultRowHeight="21.95" customHeight="1"/>
  <cols>
    <col min="1" max="1" width="21.5" style="125" hidden="1" customWidth="1"/>
    <col min="2" max="2" width="26" style="125" customWidth="1"/>
    <col min="3" max="3" width="8.75" style="125" customWidth="1"/>
    <col min="4" max="4" width="9.875" style="125" customWidth="1"/>
    <col min="5" max="5" width="8.375" style="125" customWidth="1"/>
    <col min="6" max="6" width="8.25" style="324" customWidth="1"/>
    <col min="7" max="7" width="14.75" style="31" customWidth="1"/>
    <col min="8" max="8" width="21.5" style="125" hidden="1" customWidth="1"/>
    <col min="9" max="16384" width="21.5" style="125"/>
  </cols>
  <sheetData>
    <row r="1" spans="1:8" ht="21.95" customHeight="1">
      <c r="B1" s="358" t="s">
        <v>84</v>
      </c>
      <c r="C1" s="358"/>
      <c r="D1" s="358"/>
      <c r="E1" s="358"/>
      <c r="F1" s="358"/>
    </row>
    <row r="2" spans="1:8" s="146" customFormat="1" ht="21.95" customHeight="1">
      <c r="B2" s="364" t="s">
        <v>85</v>
      </c>
      <c r="C2" s="364"/>
      <c r="D2" s="364"/>
      <c r="E2" s="364"/>
      <c r="F2" s="364"/>
      <c r="G2" s="364"/>
    </row>
    <row r="3" spans="1:8" s="146" customFormat="1" ht="18.75" customHeight="1">
      <c r="B3" s="90"/>
      <c r="C3" s="90"/>
      <c r="D3" s="90"/>
      <c r="E3" s="90"/>
      <c r="F3" s="326"/>
      <c r="G3" s="348"/>
    </row>
    <row r="4" spans="1:8" ht="24" customHeight="1">
      <c r="B4" s="365" t="s">
        <v>2</v>
      </c>
      <c r="C4" s="365"/>
      <c r="D4" s="365"/>
      <c r="E4" s="365"/>
      <c r="F4" s="365"/>
      <c r="G4" s="365"/>
    </row>
    <row r="5" spans="1:8" ht="37.5">
      <c r="B5" s="142" t="s">
        <v>86</v>
      </c>
      <c r="C5" s="329" t="s">
        <v>87</v>
      </c>
      <c r="D5" s="329" t="s">
        <v>88</v>
      </c>
      <c r="E5" s="329" t="s">
        <v>89</v>
      </c>
      <c r="F5" s="329" t="s">
        <v>90</v>
      </c>
      <c r="G5" s="329" t="s">
        <v>91</v>
      </c>
    </row>
    <row r="6" spans="1:8" ht="20.100000000000001" customHeight="1">
      <c r="B6" s="332" t="s">
        <v>92</v>
      </c>
      <c r="C6" s="333">
        <v>837272</v>
      </c>
      <c r="D6" s="333">
        <v>878257</v>
      </c>
      <c r="E6" s="333">
        <f>966581.87+1289</f>
        <v>967870.87</v>
      </c>
      <c r="F6" s="333">
        <v>966581.87</v>
      </c>
      <c r="G6" s="334">
        <v>0.99866821077071999</v>
      </c>
      <c r="H6" s="125" t="str">
        <f>C6&amp;D6&amp;E6&amp;F6</f>
        <v>837272878257967870.87966581.87</v>
      </c>
    </row>
    <row r="7" spans="1:8" ht="16.5" customHeight="1">
      <c r="A7" s="125">
        <v>201</v>
      </c>
      <c r="B7" s="274" t="s">
        <v>18</v>
      </c>
      <c r="C7" s="335">
        <v>65994</v>
      </c>
      <c r="D7" s="335">
        <v>65994</v>
      </c>
      <c r="E7" s="335">
        <v>68677</v>
      </c>
      <c r="F7" s="335">
        <v>68677</v>
      </c>
      <c r="G7" s="334">
        <v>1</v>
      </c>
      <c r="H7" s="125" t="str">
        <f t="shared" ref="H7:H70" si="0">C7&amp;D7&amp;E7&amp;F7</f>
        <v>65994659946867768677</v>
      </c>
    </row>
    <row r="8" spans="1:8" ht="16.5" customHeight="1">
      <c r="A8" s="125">
        <v>20101</v>
      </c>
      <c r="B8" s="274" t="s">
        <v>93</v>
      </c>
      <c r="C8" s="335">
        <v>2075</v>
      </c>
      <c r="D8" s="335">
        <v>2075</v>
      </c>
      <c r="E8" s="335">
        <v>2494</v>
      </c>
      <c r="F8" s="335">
        <v>2494</v>
      </c>
      <c r="G8" s="334">
        <v>1</v>
      </c>
      <c r="H8" s="125" t="str">
        <f t="shared" si="0"/>
        <v>2075207524942494</v>
      </c>
    </row>
    <row r="9" spans="1:8" ht="16.5" customHeight="1">
      <c r="A9" s="125">
        <v>2010101</v>
      </c>
      <c r="B9" s="274" t="s">
        <v>94</v>
      </c>
      <c r="C9" s="335">
        <v>1713</v>
      </c>
      <c r="D9" s="335">
        <v>1713</v>
      </c>
      <c r="E9" s="335">
        <v>2112</v>
      </c>
      <c r="F9" s="335">
        <v>2112</v>
      </c>
      <c r="G9" s="334">
        <v>1</v>
      </c>
      <c r="H9" s="125" t="str">
        <f t="shared" si="0"/>
        <v>1713171321122112</v>
      </c>
    </row>
    <row r="10" spans="1:8" ht="16.5" customHeight="1">
      <c r="A10" s="125">
        <v>2010102</v>
      </c>
      <c r="B10" s="274" t="s">
        <v>95</v>
      </c>
      <c r="C10" s="335">
        <v>30</v>
      </c>
      <c r="D10" s="335">
        <v>30</v>
      </c>
      <c r="E10" s="335">
        <v>30</v>
      </c>
      <c r="F10" s="335">
        <v>30</v>
      </c>
      <c r="G10" s="334">
        <v>1</v>
      </c>
      <c r="H10" s="125" t="str">
        <f t="shared" si="0"/>
        <v>30303030</v>
      </c>
    </row>
    <row r="11" spans="1:8" ht="16.5" hidden="1" customHeight="1">
      <c r="A11" s="125">
        <v>2010103</v>
      </c>
      <c r="B11" s="274" t="s">
        <v>96</v>
      </c>
      <c r="C11" s="335">
        <v>0</v>
      </c>
      <c r="D11" s="335">
        <v>0</v>
      </c>
      <c r="E11" s="335">
        <v>0</v>
      </c>
      <c r="F11" s="335">
        <v>0</v>
      </c>
      <c r="G11" s="334"/>
      <c r="H11" s="125" t="str">
        <f t="shared" si="0"/>
        <v>0000</v>
      </c>
    </row>
    <row r="12" spans="1:8" ht="16.5" customHeight="1">
      <c r="A12" s="125">
        <v>2010104</v>
      </c>
      <c r="B12" s="274" t="s">
        <v>97</v>
      </c>
      <c r="C12" s="335">
        <v>40</v>
      </c>
      <c r="D12" s="335">
        <v>40</v>
      </c>
      <c r="E12" s="335">
        <v>71</v>
      </c>
      <c r="F12" s="335">
        <v>71</v>
      </c>
      <c r="G12" s="334">
        <v>1</v>
      </c>
      <c r="H12" s="125" t="str">
        <f t="shared" si="0"/>
        <v>40407171</v>
      </c>
    </row>
    <row r="13" spans="1:8" ht="16.5" hidden="1" customHeight="1">
      <c r="A13" s="125">
        <v>2010105</v>
      </c>
      <c r="B13" s="274" t="s">
        <v>98</v>
      </c>
      <c r="C13" s="335">
        <v>0</v>
      </c>
      <c r="D13" s="335">
        <v>0</v>
      </c>
      <c r="E13" s="335">
        <v>0</v>
      </c>
      <c r="F13" s="335">
        <v>0</v>
      </c>
      <c r="G13" s="334"/>
      <c r="H13" s="125" t="str">
        <f t="shared" si="0"/>
        <v>0000</v>
      </c>
    </row>
    <row r="14" spans="1:8" ht="21.95" customHeight="1">
      <c r="A14" s="125">
        <v>2010106</v>
      </c>
      <c r="B14" s="274" t="s">
        <v>99</v>
      </c>
      <c r="C14" s="335">
        <v>143</v>
      </c>
      <c r="D14" s="335">
        <v>143</v>
      </c>
      <c r="E14" s="335">
        <v>225</v>
      </c>
      <c r="F14" s="335">
        <v>225</v>
      </c>
      <c r="G14" s="334">
        <v>1</v>
      </c>
      <c r="H14" s="125" t="str">
        <f t="shared" si="0"/>
        <v>143143225225</v>
      </c>
    </row>
    <row r="15" spans="1:8" ht="21.95" customHeight="1">
      <c r="A15" s="125">
        <v>2010107</v>
      </c>
      <c r="B15" s="274" t="s">
        <v>100</v>
      </c>
      <c r="C15" s="335">
        <v>30</v>
      </c>
      <c r="D15" s="335">
        <v>30</v>
      </c>
      <c r="E15" s="335">
        <v>30</v>
      </c>
      <c r="F15" s="335">
        <v>30</v>
      </c>
      <c r="G15" s="334">
        <v>1</v>
      </c>
      <c r="H15" s="125" t="str">
        <f t="shared" si="0"/>
        <v>30303030</v>
      </c>
    </row>
    <row r="16" spans="1:8" ht="21.95" customHeight="1">
      <c r="A16" s="125">
        <v>2010108</v>
      </c>
      <c r="B16" s="274" t="s">
        <v>101</v>
      </c>
      <c r="C16" s="335">
        <v>111</v>
      </c>
      <c r="D16" s="335">
        <v>111</v>
      </c>
      <c r="E16" s="335">
        <v>15</v>
      </c>
      <c r="F16" s="335">
        <v>15</v>
      </c>
      <c r="G16" s="334">
        <v>1</v>
      </c>
      <c r="H16" s="125" t="str">
        <f t="shared" si="0"/>
        <v>1111111515</v>
      </c>
    </row>
    <row r="17" spans="1:8" ht="21.95" hidden="1" customHeight="1">
      <c r="A17" s="125">
        <v>2010109</v>
      </c>
      <c r="B17" s="274" t="s">
        <v>102</v>
      </c>
      <c r="C17" s="335">
        <v>0</v>
      </c>
      <c r="D17" s="335">
        <v>0</v>
      </c>
      <c r="E17" s="335">
        <v>0</v>
      </c>
      <c r="F17" s="335">
        <v>0</v>
      </c>
      <c r="G17" s="334"/>
      <c r="H17" s="125" t="str">
        <f t="shared" si="0"/>
        <v>0000</v>
      </c>
    </row>
    <row r="18" spans="1:8" ht="21.95" customHeight="1">
      <c r="A18" s="125">
        <v>2010150</v>
      </c>
      <c r="B18" s="274" t="s">
        <v>103</v>
      </c>
      <c r="C18" s="335">
        <v>8</v>
      </c>
      <c r="D18" s="335">
        <v>8</v>
      </c>
      <c r="E18" s="335">
        <v>11</v>
      </c>
      <c r="F18" s="335">
        <v>11</v>
      </c>
      <c r="G18" s="334">
        <v>1</v>
      </c>
      <c r="H18" s="125" t="str">
        <f t="shared" si="0"/>
        <v>881111</v>
      </c>
    </row>
    <row r="19" spans="1:8" ht="21.95" hidden="1" customHeight="1">
      <c r="A19" s="125">
        <v>2010199</v>
      </c>
      <c r="B19" s="274" t="s">
        <v>104</v>
      </c>
      <c r="C19" s="335">
        <v>0</v>
      </c>
      <c r="D19" s="335">
        <v>0</v>
      </c>
      <c r="E19" s="335">
        <v>0</v>
      </c>
      <c r="F19" s="335">
        <v>0</v>
      </c>
      <c r="G19" s="334"/>
      <c r="H19" s="125" t="str">
        <f t="shared" si="0"/>
        <v>0000</v>
      </c>
    </row>
    <row r="20" spans="1:8" ht="21.95" customHeight="1">
      <c r="A20" s="125">
        <v>20102</v>
      </c>
      <c r="B20" s="274" t="s">
        <v>105</v>
      </c>
      <c r="C20" s="335">
        <v>1089</v>
      </c>
      <c r="D20" s="335">
        <v>1089</v>
      </c>
      <c r="E20" s="335">
        <v>1262</v>
      </c>
      <c r="F20" s="335">
        <v>1262</v>
      </c>
      <c r="G20" s="334">
        <v>1</v>
      </c>
      <c r="H20" s="125" t="str">
        <f t="shared" si="0"/>
        <v>1089108912621262</v>
      </c>
    </row>
    <row r="21" spans="1:8" ht="36.75" customHeight="1">
      <c r="A21" s="125">
        <v>2010201</v>
      </c>
      <c r="B21" s="274" t="s">
        <v>94</v>
      </c>
      <c r="C21" s="335">
        <v>817</v>
      </c>
      <c r="D21" s="335">
        <v>817</v>
      </c>
      <c r="E21" s="335">
        <v>986</v>
      </c>
      <c r="F21" s="335">
        <v>986</v>
      </c>
      <c r="G21" s="334">
        <v>1</v>
      </c>
      <c r="H21" s="125" t="str">
        <f t="shared" si="0"/>
        <v>817817986986</v>
      </c>
    </row>
    <row r="22" spans="1:8" ht="21.95" customHeight="1">
      <c r="A22" s="125">
        <v>2010202</v>
      </c>
      <c r="B22" s="274" t="s">
        <v>95</v>
      </c>
      <c r="C22" s="335">
        <v>27</v>
      </c>
      <c r="D22" s="335">
        <v>27</v>
      </c>
      <c r="E22" s="335">
        <v>27</v>
      </c>
      <c r="F22" s="335">
        <v>27</v>
      </c>
      <c r="G22" s="334">
        <v>1</v>
      </c>
      <c r="H22" s="125" t="str">
        <f t="shared" si="0"/>
        <v>27272727</v>
      </c>
    </row>
    <row r="23" spans="1:8" ht="21.95" hidden="1" customHeight="1">
      <c r="A23" s="125">
        <v>2010203</v>
      </c>
      <c r="B23" s="274" t="s">
        <v>96</v>
      </c>
      <c r="C23" s="335">
        <v>0</v>
      </c>
      <c r="D23" s="335">
        <v>0</v>
      </c>
      <c r="E23" s="335">
        <v>0</v>
      </c>
      <c r="F23" s="335">
        <v>0</v>
      </c>
      <c r="G23" s="334"/>
      <c r="H23" s="125" t="str">
        <f t="shared" si="0"/>
        <v>0000</v>
      </c>
    </row>
    <row r="24" spans="1:8" ht="21.95" customHeight="1">
      <c r="A24" s="125">
        <v>2010204</v>
      </c>
      <c r="B24" s="274" t="s">
        <v>106</v>
      </c>
      <c r="C24" s="335">
        <v>80</v>
      </c>
      <c r="D24" s="335">
        <v>80</v>
      </c>
      <c r="E24" s="335">
        <v>80</v>
      </c>
      <c r="F24" s="335">
        <v>80</v>
      </c>
      <c r="G24" s="334">
        <v>1</v>
      </c>
      <c r="H24" s="125" t="str">
        <f t="shared" si="0"/>
        <v>80808080</v>
      </c>
    </row>
    <row r="25" spans="1:8" ht="21.95" customHeight="1">
      <c r="A25" s="125">
        <v>2010205</v>
      </c>
      <c r="B25" s="274" t="s">
        <v>107</v>
      </c>
      <c r="C25" s="335">
        <v>123</v>
      </c>
      <c r="D25" s="335">
        <v>123</v>
      </c>
      <c r="E25" s="335">
        <v>123</v>
      </c>
      <c r="F25" s="335">
        <v>123</v>
      </c>
      <c r="G25" s="334">
        <v>1</v>
      </c>
      <c r="H25" s="125" t="str">
        <f t="shared" si="0"/>
        <v>123123123123</v>
      </c>
    </row>
    <row r="26" spans="1:8" ht="21.95" customHeight="1">
      <c r="A26" s="125">
        <v>2010206</v>
      </c>
      <c r="B26" s="274" t="s">
        <v>108</v>
      </c>
      <c r="C26" s="335">
        <v>33</v>
      </c>
      <c r="D26" s="335">
        <v>33</v>
      </c>
      <c r="E26" s="335">
        <v>33</v>
      </c>
      <c r="F26" s="335">
        <v>33</v>
      </c>
      <c r="G26" s="334">
        <v>1</v>
      </c>
      <c r="H26" s="125" t="str">
        <f t="shared" si="0"/>
        <v>33333333</v>
      </c>
    </row>
    <row r="27" spans="1:8" ht="21.95" customHeight="1">
      <c r="A27" s="125">
        <v>2010250</v>
      </c>
      <c r="B27" s="274" t="s">
        <v>103</v>
      </c>
      <c r="C27" s="335">
        <v>9</v>
      </c>
      <c r="D27" s="335">
        <v>9</v>
      </c>
      <c r="E27" s="335">
        <v>13</v>
      </c>
      <c r="F27" s="335">
        <v>13</v>
      </c>
      <c r="G27" s="334">
        <v>1</v>
      </c>
      <c r="H27" s="125" t="str">
        <f t="shared" si="0"/>
        <v>991313</v>
      </c>
    </row>
    <row r="28" spans="1:8" ht="21.95" hidden="1" customHeight="1">
      <c r="A28" s="125">
        <v>2010299</v>
      </c>
      <c r="B28" s="274" t="s">
        <v>109</v>
      </c>
      <c r="C28" s="335">
        <v>0</v>
      </c>
      <c r="D28" s="335">
        <v>0</v>
      </c>
      <c r="E28" s="335">
        <v>0</v>
      </c>
      <c r="F28" s="335">
        <v>0</v>
      </c>
      <c r="G28" s="334"/>
      <c r="H28" s="125" t="str">
        <f t="shared" si="0"/>
        <v>0000</v>
      </c>
    </row>
    <row r="29" spans="1:8" ht="21.95" customHeight="1">
      <c r="A29" s="125">
        <v>20103</v>
      </c>
      <c r="B29" s="274" t="s">
        <v>110</v>
      </c>
      <c r="C29" s="335">
        <v>35944</v>
      </c>
      <c r="D29" s="335">
        <v>35944</v>
      </c>
      <c r="E29" s="335">
        <v>20817</v>
      </c>
      <c r="F29" s="335">
        <v>20817</v>
      </c>
      <c r="G29" s="334">
        <v>1</v>
      </c>
      <c r="H29" s="125" t="str">
        <f t="shared" si="0"/>
        <v>35944359442081720817</v>
      </c>
    </row>
    <row r="30" spans="1:8" ht="21.95" customHeight="1">
      <c r="A30" s="125">
        <v>2010301</v>
      </c>
      <c r="B30" s="274" t="s">
        <v>94</v>
      </c>
      <c r="C30" s="335">
        <v>34134</v>
      </c>
      <c r="D30" s="335">
        <v>34134</v>
      </c>
      <c r="E30" s="335">
        <v>18928</v>
      </c>
      <c r="F30" s="335">
        <v>18928</v>
      </c>
      <c r="G30" s="334">
        <v>1</v>
      </c>
      <c r="H30" s="125" t="str">
        <f t="shared" si="0"/>
        <v>34134341341892818928</v>
      </c>
    </row>
    <row r="31" spans="1:8" ht="21.95" customHeight="1">
      <c r="A31" s="125">
        <v>2010302</v>
      </c>
      <c r="B31" s="274" t="s">
        <v>95</v>
      </c>
      <c r="C31" s="335">
        <v>711</v>
      </c>
      <c r="D31" s="335">
        <v>711</v>
      </c>
      <c r="E31" s="335">
        <v>589</v>
      </c>
      <c r="F31" s="335">
        <v>589</v>
      </c>
      <c r="G31" s="334">
        <v>1</v>
      </c>
      <c r="H31" s="125" t="str">
        <f t="shared" si="0"/>
        <v>711711589589</v>
      </c>
    </row>
    <row r="32" spans="1:8" ht="21.95" hidden="1" customHeight="1">
      <c r="A32" s="125">
        <v>2010303</v>
      </c>
      <c r="B32" s="274" t="s">
        <v>96</v>
      </c>
      <c r="C32" s="335">
        <v>0</v>
      </c>
      <c r="D32" s="335">
        <v>0</v>
      </c>
      <c r="E32" s="335">
        <v>0</v>
      </c>
      <c r="F32" s="335">
        <v>0</v>
      </c>
      <c r="G32" s="334"/>
      <c r="H32" s="125" t="str">
        <f t="shared" si="0"/>
        <v>0000</v>
      </c>
    </row>
    <row r="33" spans="1:8" ht="21.95" hidden="1" customHeight="1">
      <c r="A33" s="125">
        <v>2010304</v>
      </c>
      <c r="B33" s="274" t="s">
        <v>111</v>
      </c>
      <c r="C33" s="335">
        <v>0</v>
      </c>
      <c r="D33" s="335">
        <v>0</v>
      </c>
      <c r="E33" s="335">
        <v>0</v>
      </c>
      <c r="F33" s="335">
        <v>0</v>
      </c>
      <c r="G33" s="334"/>
      <c r="H33" s="125" t="str">
        <f t="shared" si="0"/>
        <v>0000</v>
      </c>
    </row>
    <row r="34" spans="1:8" ht="21.95" hidden="1" customHeight="1">
      <c r="A34" s="125">
        <v>2010305</v>
      </c>
      <c r="B34" s="274" t="s">
        <v>112</v>
      </c>
      <c r="C34" s="335">
        <v>0</v>
      </c>
      <c r="D34" s="335">
        <v>0</v>
      </c>
      <c r="E34" s="335">
        <v>0</v>
      </c>
      <c r="F34" s="335">
        <v>0</v>
      </c>
      <c r="G34" s="334"/>
      <c r="H34" s="125" t="str">
        <f t="shared" si="0"/>
        <v>0000</v>
      </c>
    </row>
    <row r="35" spans="1:8" ht="21.95" customHeight="1">
      <c r="A35" s="125">
        <v>2010306</v>
      </c>
      <c r="B35" s="274" t="s">
        <v>113</v>
      </c>
      <c r="C35" s="335">
        <v>113</v>
      </c>
      <c r="D35" s="335">
        <v>113</v>
      </c>
      <c r="E35" s="335">
        <v>113</v>
      </c>
      <c r="F35" s="335">
        <v>113</v>
      </c>
      <c r="G35" s="334">
        <v>1</v>
      </c>
      <c r="H35" s="125" t="str">
        <f t="shared" si="0"/>
        <v>113113113113</v>
      </c>
    </row>
    <row r="36" spans="1:8" ht="21.95" customHeight="1">
      <c r="A36" s="125">
        <v>2010308</v>
      </c>
      <c r="B36" s="274" t="s">
        <v>114</v>
      </c>
      <c r="C36" s="335">
        <v>304</v>
      </c>
      <c r="D36" s="335">
        <v>304</v>
      </c>
      <c r="E36" s="335">
        <v>314</v>
      </c>
      <c r="F36" s="335">
        <v>314</v>
      </c>
      <c r="G36" s="334">
        <v>1</v>
      </c>
      <c r="H36" s="125" t="str">
        <f t="shared" si="0"/>
        <v>304304314314</v>
      </c>
    </row>
    <row r="37" spans="1:8" ht="21.95" hidden="1" customHeight="1">
      <c r="A37" s="125">
        <v>2010309</v>
      </c>
      <c r="B37" s="274" t="s">
        <v>115</v>
      </c>
      <c r="C37" s="335">
        <v>0</v>
      </c>
      <c r="D37" s="335">
        <v>0</v>
      </c>
      <c r="E37" s="335">
        <v>0</v>
      </c>
      <c r="F37" s="335">
        <v>0</v>
      </c>
      <c r="G37" s="334"/>
      <c r="H37" s="125" t="str">
        <f t="shared" si="0"/>
        <v>0000</v>
      </c>
    </row>
    <row r="38" spans="1:8" ht="21.95" customHeight="1">
      <c r="A38" s="125">
        <v>2010350</v>
      </c>
      <c r="B38" s="274" t="s">
        <v>103</v>
      </c>
      <c r="C38" s="335">
        <v>552</v>
      </c>
      <c r="D38" s="335">
        <v>552</v>
      </c>
      <c r="E38" s="335">
        <v>743</v>
      </c>
      <c r="F38" s="335">
        <v>743</v>
      </c>
      <c r="G38" s="334">
        <v>1</v>
      </c>
      <c r="H38" s="125" t="str">
        <f t="shared" si="0"/>
        <v>552552743743</v>
      </c>
    </row>
    <row r="39" spans="1:8" ht="21.95" customHeight="1">
      <c r="A39" s="125">
        <v>2010399</v>
      </c>
      <c r="B39" s="274" t="s">
        <v>116</v>
      </c>
      <c r="C39" s="335">
        <v>130</v>
      </c>
      <c r="D39" s="335">
        <v>130</v>
      </c>
      <c r="E39" s="335">
        <v>130</v>
      </c>
      <c r="F39" s="335">
        <v>130</v>
      </c>
      <c r="G39" s="334">
        <v>1</v>
      </c>
      <c r="H39" s="125" t="str">
        <f t="shared" si="0"/>
        <v>130130130130</v>
      </c>
    </row>
    <row r="40" spans="1:8" ht="21.95" customHeight="1">
      <c r="A40" s="125">
        <v>20104</v>
      </c>
      <c r="B40" s="274" t="s">
        <v>117</v>
      </c>
      <c r="C40" s="335">
        <v>641</v>
      </c>
      <c r="D40" s="335">
        <v>641</v>
      </c>
      <c r="E40" s="335">
        <v>729</v>
      </c>
      <c r="F40" s="335">
        <v>729</v>
      </c>
      <c r="G40" s="334">
        <v>1</v>
      </c>
      <c r="H40" s="125" t="str">
        <f t="shared" si="0"/>
        <v>641641729729</v>
      </c>
    </row>
    <row r="41" spans="1:8" ht="21.95" customHeight="1">
      <c r="A41" s="125">
        <v>2010401</v>
      </c>
      <c r="B41" s="274" t="s">
        <v>94</v>
      </c>
      <c r="C41" s="335">
        <v>552</v>
      </c>
      <c r="D41" s="335">
        <v>552</v>
      </c>
      <c r="E41" s="335">
        <v>604</v>
      </c>
      <c r="F41" s="335">
        <v>604</v>
      </c>
      <c r="G41" s="334">
        <v>1</v>
      </c>
      <c r="H41" s="125" t="str">
        <f t="shared" si="0"/>
        <v>552552604604</v>
      </c>
    </row>
    <row r="42" spans="1:8" ht="21.95" hidden="1" customHeight="1">
      <c r="A42" s="125">
        <v>2010402</v>
      </c>
      <c r="B42" s="274" t="s">
        <v>95</v>
      </c>
      <c r="C42" s="335">
        <v>0</v>
      </c>
      <c r="D42" s="335">
        <v>0</v>
      </c>
      <c r="E42" s="335">
        <v>0</v>
      </c>
      <c r="F42" s="335">
        <v>0</v>
      </c>
      <c r="G42" s="334"/>
      <c r="H42" s="125" t="str">
        <f t="shared" si="0"/>
        <v>0000</v>
      </c>
    </row>
    <row r="43" spans="1:8" ht="21.95" hidden="1" customHeight="1">
      <c r="A43" s="125">
        <v>2010403</v>
      </c>
      <c r="B43" s="274" t="s">
        <v>96</v>
      </c>
      <c r="C43" s="335">
        <v>0</v>
      </c>
      <c r="D43" s="335">
        <v>0</v>
      </c>
      <c r="E43" s="335">
        <v>0</v>
      </c>
      <c r="F43" s="335">
        <v>0</v>
      </c>
      <c r="G43" s="334"/>
      <c r="H43" s="125" t="str">
        <f t="shared" si="0"/>
        <v>0000</v>
      </c>
    </row>
    <row r="44" spans="1:8" ht="21.95" customHeight="1">
      <c r="A44" s="125">
        <v>2010404</v>
      </c>
      <c r="B44" s="274" t="s">
        <v>118</v>
      </c>
      <c r="C44" s="335">
        <v>60</v>
      </c>
      <c r="D44" s="335">
        <v>60</v>
      </c>
      <c r="E44" s="335">
        <v>60</v>
      </c>
      <c r="F44" s="335">
        <v>60</v>
      </c>
      <c r="G44" s="334">
        <v>1</v>
      </c>
      <c r="H44" s="125" t="str">
        <f t="shared" si="0"/>
        <v>60606060</v>
      </c>
    </row>
    <row r="45" spans="1:8" ht="21.95" hidden="1" customHeight="1">
      <c r="A45" s="125">
        <v>2010405</v>
      </c>
      <c r="B45" s="274" t="s">
        <v>119</v>
      </c>
      <c r="C45" s="335">
        <v>0</v>
      </c>
      <c r="D45" s="335">
        <v>0</v>
      </c>
      <c r="E45" s="335">
        <v>0</v>
      </c>
      <c r="F45" s="335">
        <v>0</v>
      </c>
      <c r="G45" s="334"/>
      <c r="H45" s="125" t="str">
        <f t="shared" si="0"/>
        <v>0000</v>
      </c>
    </row>
    <row r="46" spans="1:8" ht="21.95" hidden="1" customHeight="1">
      <c r="A46" s="125">
        <v>2010406</v>
      </c>
      <c r="B46" s="274" t="s">
        <v>120</v>
      </c>
      <c r="C46" s="335">
        <v>0</v>
      </c>
      <c r="D46" s="335">
        <v>0</v>
      </c>
      <c r="E46" s="335">
        <v>0</v>
      </c>
      <c r="F46" s="335">
        <v>0</v>
      </c>
      <c r="G46" s="334"/>
      <c r="H46" s="125" t="str">
        <f t="shared" si="0"/>
        <v>0000</v>
      </c>
    </row>
    <row r="47" spans="1:8" ht="21.95" hidden="1" customHeight="1">
      <c r="A47" s="125">
        <v>2010407</v>
      </c>
      <c r="B47" s="274" t="s">
        <v>121</v>
      </c>
      <c r="C47" s="335">
        <v>0</v>
      </c>
      <c r="D47" s="335">
        <v>0</v>
      </c>
      <c r="E47" s="335">
        <v>0</v>
      </c>
      <c r="F47" s="335">
        <v>0</v>
      </c>
      <c r="G47" s="334"/>
      <c r="H47" s="125" t="str">
        <f t="shared" si="0"/>
        <v>0000</v>
      </c>
    </row>
    <row r="48" spans="1:8" ht="21.95" customHeight="1">
      <c r="A48" s="125">
        <v>2010408</v>
      </c>
      <c r="B48" s="274" t="s">
        <v>122</v>
      </c>
      <c r="C48" s="335">
        <v>20</v>
      </c>
      <c r="D48" s="335">
        <v>20</v>
      </c>
      <c r="E48" s="335">
        <v>28</v>
      </c>
      <c r="F48" s="335">
        <v>28</v>
      </c>
      <c r="G48" s="334">
        <v>1</v>
      </c>
      <c r="H48" s="125" t="str">
        <f t="shared" si="0"/>
        <v>20202828</v>
      </c>
    </row>
    <row r="49" spans="1:8" ht="21.95" customHeight="1">
      <c r="A49" s="125">
        <v>2010450</v>
      </c>
      <c r="B49" s="274" t="s">
        <v>103</v>
      </c>
      <c r="C49" s="335">
        <v>0</v>
      </c>
      <c r="D49" s="335">
        <v>0</v>
      </c>
      <c r="E49" s="335">
        <v>28</v>
      </c>
      <c r="F49" s="335">
        <v>28</v>
      </c>
      <c r="G49" s="334">
        <v>1</v>
      </c>
      <c r="H49" s="125" t="str">
        <f t="shared" si="0"/>
        <v>002828</v>
      </c>
    </row>
    <row r="50" spans="1:8" ht="21.95" customHeight="1">
      <c r="A50" s="125">
        <v>2010499</v>
      </c>
      <c r="B50" s="274" t="s">
        <v>123</v>
      </c>
      <c r="C50" s="335">
        <v>9</v>
      </c>
      <c r="D50" s="335">
        <v>9</v>
      </c>
      <c r="E50" s="335">
        <v>9</v>
      </c>
      <c r="F50" s="335">
        <v>9</v>
      </c>
      <c r="G50" s="334">
        <v>1</v>
      </c>
      <c r="H50" s="125" t="str">
        <f t="shared" si="0"/>
        <v>9999</v>
      </c>
    </row>
    <row r="51" spans="1:8" ht="21.95" customHeight="1">
      <c r="A51" s="125">
        <v>20105</v>
      </c>
      <c r="B51" s="274" t="s">
        <v>124</v>
      </c>
      <c r="C51" s="335">
        <v>743</v>
      </c>
      <c r="D51" s="335">
        <v>743</v>
      </c>
      <c r="E51" s="335">
        <v>771</v>
      </c>
      <c r="F51" s="335">
        <v>771</v>
      </c>
      <c r="G51" s="334">
        <v>1</v>
      </c>
      <c r="H51" s="125" t="str">
        <f t="shared" si="0"/>
        <v>743743771771</v>
      </c>
    </row>
    <row r="52" spans="1:8" ht="21.95" customHeight="1">
      <c r="A52" s="125">
        <v>2010501</v>
      </c>
      <c r="B52" s="274" t="s">
        <v>94</v>
      </c>
      <c r="C52" s="335">
        <v>262</v>
      </c>
      <c r="D52" s="335">
        <v>262</v>
      </c>
      <c r="E52" s="335">
        <v>288</v>
      </c>
      <c r="F52" s="335">
        <v>288</v>
      </c>
      <c r="G52" s="334">
        <v>1</v>
      </c>
      <c r="H52" s="125" t="str">
        <f t="shared" si="0"/>
        <v>262262288288</v>
      </c>
    </row>
    <row r="53" spans="1:8" ht="21.95" hidden="1" customHeight="1">
      <c r="A53" s="125">
        <v>2010502</v>
      </c>
      <c r="B53" s="274" t="s">
        <v>95</v>
      </c>
      <c r="C53" s="335">
        <v>0</v>
      </c>
      <c r="D53" s="335">
        <v>0</v>
      </c>
      <c r="E53" s="335">
        <v>0</v>
      </c>
      <c r="F53" s="335">
        <v>0</v>
      </c>
      <c r="G53" s="334"/>
      <c r="H53" s="125" t="str">
        <f t="shared" si="0"/>
        <v>0000</v>
      </c>
    </row>
    <row r="54" spans="1:8" ht="21.95" customHeight="1">
      <c r="A54" s="125">
        <v>2010503</v>
      </c>
      <c r="B54" s="274" t="s">
        <v>96</v>
      </c>
      <c r="C54" s="335">
        <v>20</v>
      </c>
      <c r="D54" s="335">
        <v>20</v>
      </c>
      <c r="E54" s="335">
        <v>20</v>
      </c>
      <c r="F54" s="335">
        <v>20</v>
      </c>
      <c r="G54" s="334">
        <v>1</v>
      </c>
      <c r="H54" s="125" t="str">
        <f t="shared" si="0"/>
        <v>20202020</v>
      </c>
    </row>
    <row r="55" spans="1:8" ht="21.95" hidden="1" customHeight="1">
      <c r="A55" s="125">
        <v>2010504</v>
      </c>
      <c r="B55" s="274" t="s">
        <v>125</v>
      </c>
      <c r="C55" s="335">
        <v>0</v>
      </c>
      <c r="D55" s="335">
        <v>0</v>
      </c>
      <c r="E55" s="335">
        <v>0</v>
      </c>
      <c r="F55" s="335">
        <v>0</v>
      </c>
      <c r="G55" s="334"/>
      <c r="H55" s="125" t="str">
        <f t="shared" si="0"/>
        <v>0000</v>
      </c>
    </row>
    <row r="56" spans="1:8" ht="21.95" customHeight="1">
      <c r="A56" s="125">
        <v>2010505</v>
      </c>
      <c r="B56" s="274" t="s">
        <v>126</v>
      </c>
      <c r="C56" s="335">
        <v>8</v>
      </c>
      <c r="D56" s="335">
        <v>8</v>
      </c>
      <c r="E56" s="335">
        <v>8</v>
      </c>
      <c r="F56" s="335">
        <v>8</v>
      </c>
      <c r="G56" s="334">
        <v>1</v>
      </c>
      <c r="H56" s="125" t="str">
        <f t="shared" si="0"/>
        <v>8888</v>
      </c>
    </row>
    <row r="57" spans="1:8" ht="21.95" hidden="1" customHeight="1">
      <c r="A57" s="125">
        <v>2010506</v>
      </c>
      <c r="B57" s="274" t="s">
        <v>127</v>
      </c>
      <c r="C57" s="335">
        <v>0</v>
      </c>
      <c r="D57" s="335">
        <v>0</v>
      </c>
      <c r="E57" s="335">
        <v>0</v>
      </c>
      <c r="F57" s="335">
        <v>0</v>
      </c>
      <c r="G57" s="334"/>
      <c r="H57" s="125" t="str">
        <f t="shared" si="0"/>
        <v>0000</v>
      </c>
    </row>
    <row r="58" spans="1:8" ht="21.95" customHeight="1">
      <c r="A58" s="125">
        <v>2010507</v>
      </c>
      <c r="B58" s="274" t="s">
        <v>128</v>
      </c>
      <c r="C58" s="335">
        <v>350</v>
      </c>
      <c r="D58" s="335">
        <v>350</v>
      </c>
      <c r="E58" s="335">
        <v>350</v>
      </c>
      <c r="F58" s="335">
        <v>350</v>
      </c>
      <c r="G58" s="334">
        <v>1</v>
      </c>
      <c r="H58" s="125" t="str">
        <f t="shared" si="0"/>
        <v>350350350350</v>
      </c>
    </row>
    <row r="59" spans="1:8" ht="21.95" customHeight="1">
      <c r="A59" s="125">
        <v>2010508</v>
      </c>
      <c r="B59" s="274" t="s">
        <v>129</v>
      </c>
      <c r="C59" s="335">
        <v>81</v>
      </c>
      <c r="D59" s="335">
        <v>81</v>
      </c>
      <c r="E59" s="335">
        <v>74</v>
      </c>
      <c r="F59" s="335">
        <v>74</v>
      </c>
      <c r="G59" s="334">
        <v>1</v>
      </c>
      <c r="H59" s="125" t="str">
        <f t="shared" si="0"/>
        <v>81817474</v>
      </c>
    </row>
    <row r="60" spans="1:8" ht="21.95" customHeight="1">
      <c r="A60" s="125">
        <v>2010550</v>
      </c>
      <c r="B60" s="274" t="s">
        <v>103</v>
      </c>
      <c r="C60" s="335">
        <v>22</v>
      </c>
      <c r="D60" s="335">
        <v>22</v>
      </c>
      <c r="E60" s="335">
        <v>31</v>
      </c>
      <c r="F60" s="335">
        <v>31</v>
      </c>
      <c r="G60" s="334">
        <v>1</v>
      </c>
      <c r="H60" s="125" t="str">
        <f t="shared" si="0"/>
        <v>22223131</v>
      </c>
    </row>
    <row r="61" spans="1:8" ht="21.95" hidden="1" customHeight="1">
      <c r="A61" s="125">
        <v>2010599</v>
      </c>
      <c r="B61" s="274" t="s">
        <v>130</v>
      </c>
      <c r="C61" s="335">
        <v>0</v>
      </c>
      <c r="D61" s="335">
        <v>0</v>
      </c>
      <c r="E61" s="335">
        <v>0</v>
      </c>
      <c r="F61" s="335">
        <v>0</v>
      </c>
      <c r="G61" s="334"/>
      <c r="H61" s="125" t="str">
        <f t="shared" si="0"/>
        <v>0000</v>
      </c>
    </row>
    <row r="62" spans="1:8" ht="21.95" customHeight="1">
      <c r="A62" s="125">
        <v>20106</v>
      </c>
      <c r="B62" s="274" t="s">
        <v>131</v>
      </c>
      <c r="C62" s="335">
        <v>3949</v>
      </c>
      <c r="D62" s="335">
        <v>3949</v>
      </c>
      <c r="E62" s="335">
        <v>3874</v>
      </c>
      <c r="F62" s="335">
        <v>3874</v>
      </c>
      <c r="G62" s="334">
        <v>1</v>
      </c>
      <c r="H62" s="125" t="str">
        <f t="shared" si="0"/>
        <v>3949394938743874</v>
      </c>
    </row>
    <row r="63" spans="1:8" ht="21.95" customHeight="1">
      <c r="A63" s="125">
        <v>2010601</v>
      </c>
      <c r="B63" s="274" t="s">
        <v>94</v>
      </c>
      <c r="C63" s="335">
        <v>1427</v>
      </c>
      <c r="D63" s="335">
        <v>1427</v>
      </c>
      <c r="E63" s="335">
        <v>1465</v>
      </c>
      <c r="F63" s="335">
        <v>1465</v>
      </c>
      <c r="G63" s="334">
        <v>1</v>
      </c>
      <c r="H63" s="125" t="str">
        <f t="shared" si="0"/>
        <v>1427142714651465</v>
      </c>
    </row>
    <row r="64" spans="1:8" ht="21.95" customHeight="1">
      <c r="A64" s="125">
        <v>2010602</v>
      </c>
      <c r="B64" s="274" t="s">
        <v>95</v>
      </c>
      <c r="C64" s="335">
        <v>121</v>
      </c>
      <c r="D64" s="335">
        <v>121</v>
      </c>
      <c r="E64" s="335">
        <v>122</v>
      </c>
      <c r="F64" s="335">
        <v>122</v>
      </c>
      <c r="G64" s="334">
        <v>1</v>
      </c>
      <c r="H64" s="125" t="str">
        <f t="shared" si="0"/>
        <v>121121122122</v>
      </c>
    </row>
    <row r="65" spans="1:8" ht="21.95" hidden="1" customHeight="1">
      <c r="A65" s="125">
        <v>2010603</v>
      </c>
      <c r="B65" s="274" t="s">
        <v>96</v>
      </c>
      <c r="C65" s="335">
        <v>0</v>
      </c>
      <c r="D65" s="335">
        <v>0</v>
      </c>
      <c r="E65" s="335">
        <v>0</v>
      </c>
      <c r="F65" s="335">
        <v>0</v>
      </c>
      <c r="G65" s="334"/>
      <c r="H65" s="125" t="str">
        <f t="shared" si="0"/>
        <v>0000</v>
      </c>
    </row>
    <row r="66" spans="1:8" ht="21.95" customHeight="1">
      <c r="A66" s="125">
        <v>2010604</v>
      </c>
      <c r="B66" s="274" t="s">
        <v>132</v>
      </c>
      <c r="C66" s="335">
        <v>40</v>
      </c>
      <c r="D66" s="335">
        <v>40</v>
      </c>
      <c r="E66" s="335">
        <v>40</v>
      </c>
      <c r="F66" s="335">
        <v>40</v>
      </c>
      <c r="G66" s="334">
        <v>1</v>
      </c>
      <c r="H66" s="125" t="str">
        <f t="shared" si="0"/>
        <v>40404040</v>
      </c>
    </row>
    <row r="67" spans="1:8" ht="21.95" customHeight="1">
      <c r="A67" s="125">
        <v>2010605</v>
      </c>
      <c r="B67" s="274" t="s">
        <v>133</v>
      </c>
      <c r="C67" s="335">
        <v>40</v>
      </c>
      <c r="D67" s="335">
        <v>40</v>
      </c>
      <c r="E67" s="335">
        <v>40</v>
      </c>
      <c r="F67" s="335">
        <v>40</v>
      </c>
      <c r="G67" s="334">
        <v>1</v>
      </c>
      <c r="H67" s="125" t="str">
        <f t="shared" si="0"/>
        <v>40404040</v>
      </c>
    </row>
    <row r="68" spans="1:8" ht="21.95" hidden="1" customHeight="1">
      <c r="A68" s="125">
        <v>2010606</v>
      </c>
      <c r="B68" s="274" t="s">
        <v>134</v>
      </c>
      <c r="C68" s="335">
        <v>0</v>
      </c>
      <c r="D68" s="335">
        <v>0</v>
      </c>
      <c r="E68" s="335">
        <v>0</v>
      </c>
      <c r="F68" s="335">
        <v>0</v>
      </c>
      <c r="G68" s="334"/>
      <c r="H68" s="125" t="str">
        <f t="shared" si="0"/>
        <v>0000</v>
      </c>
    </row>
    <row r="69" spans="1:8" ht="21.95" customHeight="1">
      <c r="A69" s="125">
        <v>2010607</v>
      </c>
      <c r="B69" s="274" t="s">
        <v>135</v>
      </c>
      <c r="C69" s="335">
        <v>160</v>
      </c>
      <c r="D69" s="335">
        <v>160</v>
      </c>
      <c r="E69" s="335">
        <v>160</v>
      </c>
      <c r="F69" s="335">
        <v>160</v>
      </c>
      <c r="G69" s="334">
        <v>1</v>
      </c>
      <c r="H69" s="125" t="str">
        <f t="shared" si="0"/>
        <v>160160160160</v>
      </c>
    </row>
    <row r="70" spans="1:8" ht="21.95" customHeight="1">
      <c r="A70" s="125">
        <v>2010608</v>
      </c>
      <c r="B70" s="274" t="s">
        <v>136</v>
      </c>
      <c r="C70" s="335">
        <v>530</v>
      </c>
      <c r="D70" s="335">
        <v>530</v>
      </c>
      <c r="E70" s="335">
        <v>30</v>
      </c>
      <c r="F70" s="335">
        <v>30</v>
      </c>
      <c r="G70" s="334">
        <v>1</v>
      </c>
      <c r="H70" s="125" t="str">
        <f t="shared" si="0"/>
        <v>5305303030</v>
      </c>
    </row>
    <row r="71" spans="1:8" ht="21.95" customHeight="1">
      <c r="A71" s="125">
        <v>2010650</v>
      </c>
      <c r="B71" s="274" t="s">
        <v>103</v>
      </c>
      <c r="C71" s="335">
        <v>1571</v>
      </c>
      <c r="D71" s="335">
        <v>1571</v>
      </c>
      <c r="E71" s="335">
        <v>1957</v>
      </c>
      <c r="F71" s="335">
        <v>1957</v>
      </c>
      <c r="G71" s="334">
        <v>1</v>
      </c>
      <c r="H71" s="125" t="str">
        <f t="shared" ref="H71:H134" si="1">C71&amp;D71&amp;E71&amp;F71</f>
        <v>1571157119571957</v>
      </c>
    </row>
    <row r="72" spans="1:8" ht="21.95" customHeight="1">
      <c r="A72" s="125">
        <v>2010699</v>
      </c>
      <c r="B72" s="274" t="s">
        <v>137</v>
      </c>
      <c r="C72" s="335">
        <v>60</v>
      </c>
      <c r="D72" s="335">
        <v>60</v>
      </c>
      <c r="E72" s="335">
        <v>60</v>
      </c>
      <c r="F72" s="335">
        <v>60</v>
      </c>
      <c r="G72" s="334">
        <v>1</v>
      </c>
      <c r="H72" s="125" t="str">
        <f t="shared" si="1"/>
        <v>60606060</v>
      </c>
    </row>
    <row r="73" spans="1:8" ht="21.95" customHeight="1">
      <c r="A73" s="125">
        <v>20107</v>
      </c>
      <c r="B73" s="274" t="s">
        <v>138</v>
      </c>
      <c r="C73" s="335">
        <v>0</v>
      </c>
      <c r="D73" s="335">
        <v>0</v>
      </c>
      <c r="E73" s="335">
        <v>1961</v>
      </c>
      <c r="F73" s="335">
        <v>1961</v>
      </c>
      <c r="G73" s="334">
        <v>1</v>
      </c>
      <c r="H73" s="125" t="str">
        <f t="shared" si="1"/>
        <v>0019611961</v>
      </c>
    </row>
    <row r="74" spans="1:8" ht="21.95" hidden="1" customHeight="1">
      <c r="A74" s="125">
        <v>2010701</v>
      </c>
      <c r="B74" s="274" t="s">
        <v>94</v>
      </c>
      <c r="C74" s="335">
        <v>0</v>
      </c>
      <c r="D74" s="335">
        <v>0</v>
      </c>
      <c r="E74" s="335">
        <v>0</v>
      </c>
      <c r="F74" s="335">
        <v>0</v>
      </c>
      <c r="G74" s="334"/>
      <c r="H74" s="125" t="str">
        <f t="shared" si="1"/>
        <v>0000</v>
      </c>
    </row>
    <row r="75" spans="1:8" ht="21.95" hidden="1" customHeight="1">
      <c r="A75" s="125">
        <v>2010702</v>
      </c>
      <c r="B75" s="274" t="s">
        <v>95</v>
      </c>
      <c r="C75" s="335">
        <v>0</v>
      </c>
      <c r="D75" s="335">
        <v>0</v>
      </c>
      <c r="E75" s="335">
        <v>0</v>
      </c>
      <c r="F75" s="335">
        <v>0</v>
      </c>
      <c r="G75" s="334"/>
      <c r="H75" s="125" t="str">
        <f t="shared" si="1"/>
        <v>0000</v>
      </c>
    </row>
    <row r="76" spans="1:8" ht="21.95" hidden="1" customHeight="1">
      <c r="A76" s="125">
        <v>2010703</v>
      </c>
      <c r="B76" s="274" t="s">
        <v>96</v>
      </c>
      <c r="C76" s="335">
        <v>0</v>
      </c>
      <c r="D76" s="335">
        <v>0</v>
      </c>
      <c r="E76" s="335">
        <v>0</v>
      </c>
      <c r="F76" s="335">
        <v>0</v>
      </c>
      <c r="G76" s="334"/>
      <c r="H76" s="125" t="str">
        <f t="shared" si="1"/>
        <v>0000</v>
      </c>
    </row>
    <row r="77" spans="1:8" ht="21.95" hidden="1" customHeight="1">
      <c r="A77" s="125">
        <v>2010704</v>
      </c>
      <c r="B77" s="274" t="s">
        <v>139</v>
      </c>
      <c r="C77" s="335">
        <v>0</v>
      </c>
      <c r="D77" s="335">
        <v>0</v>
      </c>
      <c r="E77" s="335">
        <v>0</v>
      </c>
      <c r="F77" s="335">
        <v>0</v>
      </c>
      <c r="G77" s="334"/>
      <c r="H77" s="125" t="str">
        <f t="shared" si="1"/>
        <v>0000</v>
      </c>
    </row>
    <row r="78" spans="1:8" ht="21.95" hidden="1" customHeight="1">
      <c r="A78" s="125">
        <v>2010705</v>
      </c>
      <c r="B78" s="274" t="s">
        <v>140</v>
      </c>
      <c r="C78" s="335">
        <v>0</v>
      </c>
      <c r="D78" s="335">
        <v>0</v>
      </c>
      <c r="E78" s="335">
        <v>0</v>
      </c>
      <c r="F78" s="335">
        <v>0</v>
      </c>
      <c r="G78" s="334"/>
      <c r="H78" s="125" t="str">
        <f t="shared" si="1"/>
        <v>0000</v>
      </c>
    </row>
    <row r="79" spans="1:8" ht="21.95" hidden="1" customHeight="1">
      <c r="A79" s="125">
        <v>2010706</v>
      </c>
      <c r="B79" s="274" t="s">
        <v>141</v>
      </c>
      <c r="C79" s="335">
        <v>0</v>
      </c>
      <c r="D79" s="335">
        <v>0</v>
      </c>
      <c r="E79" s="335">
        <v>0</v>
      </c>
      <c r="F79" s="335">
        <v>0</v>
      </c>
      <c r="G79" s="334"/>
      <c r="H79" s="125" t="str">
        <f t="shared" si="1"/>
        <v>0000</v>
      </c>
    </row>
    <row r="80" spans="1:8" ht="21.95" hidden="1" customHeight="1">
      <c r="A80" s="125">
        <v>2010707</v>
      </c>
      <c r="B80" s="274" t="s">
        <v>142</v>
      </c>
      <c r="C80" s="335">
        <v>0</v>
      </c>
      <c r="D80" s="335">
        <v>0</v>
      </c>
      <c r="E80" s="335">
        <v>0</v>
      </c>
      <c r="F80" s="335">
        <v>0</v>
      </c>
      <c r="G80" s="334"/>
      <c r="H80" s="125" t="str">
        <f t="shared" si="1"/>
        <v>0000</v>
      </c>
    </row>
    <row r="81" spans="1:8" ht="21.95" hidden="1" customHeight="1">
      <c r="A81" s="125">
        <v>2010708</v>
      </c>
      <c r="B81" s="274" t="s">
        <v>143</v>
      </c>
      <c r="C81" s="335">
        <v>0</v>
      </c>
      <c r="D81" s="335">
        <v>0</v>
      </c>
      <c r="E81" s="335">
        <v>0</v>
      </c>
      <c r="F81" s="335">
        <v>0</v>
      </c>
      <c r="G81" s="334"/>
      <c r="H81" s="125" t="str">
        <f t="shared" si="1"/>
        <v>0000</v>
      </c>
    </row>
    <row r="82" spans="1:8" ht="21.95" hidden="1" customHeight="1">
      <c r="A82" s="125">
        <v>2010709</v>
      </c>
      <c r="B82" s="274" t="s">
        <v>135</v>
      </c>
      <c r="C82" s="335">
        <v>0</v>
      </c>
      <c r="D82" s="335">
        <v>0</v>
      </c>
      <c r="E82" s="335">
        <v>0</v>
      </c>
      <c r="F82" s="335">
        <v>0</v>
      </c>
      <c r="G82" s="334"/>
      <c r="H82" s="125" t="str">
        <f t="shared" si="1"/>
        <v>0000</v>
      </c>
    </row>
    <row r="83" spans="1:8" ht="21.95" hidden="1" customHeight="1">
      <c r="A83" s="125">
        <v>2010750</v>
      </c>
      <c r="B83" s="274" t="s">
        <v>103</v>
      </c>
      <c r="C83" s="335">
        <v>0</v>
      </c>
      <c r="D83" s="335">
        <v>0</v>
      </c>
      <c r="E83" s="335">
        <v>0</v>
      </c>
      <c r="F83" s="335">
        <v>0</v>
      </c>
      <c r="G83" s="334"/>
      <c r="H83" s="125" t="str">
        <f t="shared" si="1"/>
        <v>0000</v>
      </c>
    </row>
    <row r="84" spans="1:8" ht="21.95" customHeight="1">
      <c r="A84" s="125">
        <v>2010799</v>
      </c>
      <c r="B84" s="274" t="s">
        <v>144</v>
      </c>
      <c r="C84" s="335">
        <v>0</v>
      </c>
      <c r="D84" s="335">
        <v>0</v>
      </c>
      <c r="E84" s="335">
        <v>1961</v>
      </c>
      <c r="F84" s="335">
        <v>1961</v>
      </c>
      <c r="G84" s="334">
        <v>1</v>
      </c>
      <c r="H84" s="125" t="str">
        <f t="shared" si="1"/>
        <v>0019611961</v>
      </c>
    </row>
    <row r="85" spans="1:8" ht="21.95" customHeight="1">
      <c r="A85" s="125">
        <v>20108</v>
      </c>
      <c r="B85" s="274" t="s">
        <v>145</v>
      </c>
      <c r="C85" s="335">
        <v>500</v>
      </c>
      <c r="D85" s="335">
        <v>500</v>
      </c>
      <c r="E85" s="335">
        <v>500</v>
      </c>
      <c r="F85" s="335">
        <v>500</v>
      </c>
      <c r="G85" s="334">
        <v>1</v>
      </c>
      <c r="H85" s="125" t="str">
        <f t="shared" si="1"/>
        <v>500500500500</v>
      </c>
    </row>
    <row r="86" spans="1:8" ht="21.95" hidden="1" customHeight="1">
      <c r="A86" s="125">
        <v>2010801</v>
      </c>
      <c r="B86" s="274" t="s">
        <v>94</v>
      </c>
      <c r="C86" s="335">
        <v>0</v>
      </c>
      <c r="D86" s="335">
        <v>0</v>
      </c>
      <c r="E86" s="335">
        <v>0</v>
      </c>
      <c r="F86" s="335">
        <v>0</v>
      </c>
      <c r="G86" s="334"/>
      <c r="H86" s="125" t="str">
        <f t="shared" si="1"/>
        <v>0000</v>
      </c>
    </row>
    <row r="87" spans="1:8" ht="21.95" hidden="1" customHeight="1">
      <c r="A87" s="125">
        <v>2010802</v>
      </c>
      <c r="B87" s="274" t="s">
        <v>95</v>
      </c>
      <c r="C87" s="335">
        <v>0</v>
      </c>
      <c r="D87" s="335">
        <v>0</v>
      </c>
      <c r="E87" s="335">
        <v>0</v>
      </c>
      <c r="F87" s="335">
        <v>0</v>
      </c>
      <c r="G87" s="334"/>
      <c r="H87" s="125" t="str">
        <f t="shared" si="1"/>
        <v>0000</v>
      </c>
    </row>
    <row r="88" spans="1:8" ht="21.95" hidden="1" customHeight="1">
      <c r="A88" s="125">
        <v>2010803</v>
      </c>
      <c r="B88" s="274" t="s">
        <v>96</v>
      </c>
      <c r="C88" s="335">
        <v>0</v>
      </c>
      <c r="D88" s="335">
        <v>0</v>
      </c>
      <c r="E88" s="335">
        <v>0</v>
      </c>
      <c r="F88" s="335">
        <v>0</v>
      </c>
      <c r="G88" s="334"/>
      <c r="H88" s="125" t="str">
        <f t="shared" si="1"/>
        <v>0000</v>
      </c>
    </row>
    <row r="89" spans="1:8" ht="21.95" customHeight="1">
      <c r="A89" s="125">
        <v>2010804</v>
      </c>
      <c r="B89" s="274" t="s">
        <v>146</v>
      </c>
      <c r="C89" s="335">
        <v>500</v>
      </c>
      <c r="D89" s="335">
        <v>500</v>
      </c>
      <c r="E89" s="335">
        <v>500</v>
      </c>
      <c r="F89" s="335">
        <v>500</v>
      </c>
      <c r="G89" s="334">
        <v>1</v>
      </c>
      <c r="H89" s="125" t="str">
        <f t="shared" si="1"/>
        <v>500500500500</v>
      </c>
    </row>
    <row r="90" spans="1:8" ht="21.95" hidden="1" customHeight="1">
      <c r="A90" s="125">
        <v>2010805</v>
      </c>
      <c r="B90" s="274" t="s">
        <v>147</v>
      </c>
      <c r="C90" s="335">
        <v>0</v>
      </c>
      <c r="D90" s="335">
        <v>0</v>
      </c>
      <c r="E90" s="335">
        <v>0</v>
      </c>
      <c r="F90" s="335">
        <v>0</v>
      </c>
      <c r="G90" s="334"/>
      <c r="H90" s="125" t="str">
        <f t="shared" si="1"/>
        <v>0000</v>
      </c>
    </row>
    <row r="91" spans="1:8" ht="21.95" hidden="1" customHeight="1">
      <c r="A91" s="125">
        <v>2010806</v>
      </c>
      <c r="B91" s="274" t="s">
        <v>135</v>
      </c>
      <c r="C91" s="335">
        <v>0</v>
      </c>
      <c r="D91" s="335">
        <v>0</v>
      </c>
      <c r="E91" s="335">
        <v>0</v>
      </c>
      <c r="F91" s="335">
        <v>0</v>
      </c>
      <c r="G91" s="334"/>
      <c r="H91" s="125" t="str">
        <f t="shared" si="1"/>
        <v>0000</v>
      </c>
    </row>
    <row r="92" spans="1:8" ht="21.95" hidden="1" customHeight="1">
      <c r="A92" s="125">
        <v>2010850</v>
      </c>
      <c r="B92" s="274" t="s">
        <v>103</v>
      </c>
      <c r="C92" s="335">
        <v>0</v>
      </c>
      <c r="D92" s="335">
        <v>0</v>
      </c>
      <c r="E92" s="335">
        <v>0</v>
      </c>
      <c r="F92" s="335">
        <v>0</v>
      </c>
      <c r="G92" s="334"/>
      <c r="H92" s="125" t="str">
        <f t="shared" si="1"/>
        <v>0000</v>
      </c>
    </row>
    <row r="93" spans="1:8" ht="21.95" hidden="1" customHeight="1">
      <c r="A93" s="125">
        <v>2010899</v>
      </c>
      <c r="B93" s="274" t="s">
        <v>148</v>
      </c>
      <c r="C93" s="335">
        <v>0</v>
      </c>
      <c r="D93" s="335">
        <v>0</v>
      </c>
      <c r="E93" s="335">
        <v>0</v>
      </c>
      <c r="F93" s="335">
        <v>0</v>
      </c>
      <c r="G93" s="334"/>
      <c r="H93" s="125" t="str">
        <f t="shared" si="1"/>
        <v>0000</v>
      </c>
    </row>
    <row r="94" spans="1:8" ht="21.95" hidden="1" customHeight="1">
      <c r="A94" s="125">
        <v>20109</v>
      </c>
      <c r="B94" s="274" t="s">
        <v>149</v>
      </c>
      <c r="C94" s="335">
        <v>0</v>
      </c>
      <c r="D94" s="335">
        <v>0</v>
      </c>
      <c r="E94" s="335">
        <v>0</v>
      </c>
      <c r="F94" s="335">
        <v>0</v>
      </c>
      <c r="G94" s="334"/>
      <c r="H94" s="125" t="str">
        <f t="shared" si="1"/>
        <v>0000</v>
      </c>
    </row>
    <row r="95" spans="1:8" ht="21.95" hidden="1" customHeight="1">
      <c r="A95" s="125">
        <v>2010901</v>
      </c>
      <c r="B95" s="274" t="s">
        <v>94</v>
      </c>
      <c r="C95" s="335">
        <v>0</v>
      </c>
      <c r="D95" s="335">
        <v>0</v>
      </c>
      <c r="E95" s="335">
        <v>0</v>
      </c>
      <c r="F95" s="335">
        <v>0</v>
      </c>
      <c r="G95" s="334"/>
      <c r="H95" s="125" t="str">
        <f t="shared" si="1"/>
        <v>0000</v>
      </c>
    </row>
    <row r="96" spans="1:8" ht="21.95" hidden="1" customHeight="1">
      <c r="A96" s="125">
        <v>2010902</v>
      </c>
      <c r="B96" s="274" t="s">
        <v>95</v>
      </c>
      <c r="C96" s="335">
        <v>0</v>
      </c>
      <c r="D96" s="335">
        <v>0</v>
      </c>
      <c r="E96" s="335">
        <v>0</v>
      </c>
      <c r="F96" s="335">
        <v>0</v>
      </c>
      <c r="G96" s="334"/>
      <c r="H96" s="125" t="str">
        <f t="shared" si="1"/>
        <v>0000</v>
      </c>
    </row>
    <row r="97" spans="1:8" ht="21.95" hidden="1" customHeight="1">
      <c r="A97" s="125">
        <v>2010903</v>
      </c>
      <c r="B97" s="274" t="s">
        <v>96</v>
      </c>
      <c r="C97" s="335">
        <v>0</v>
      </c>
      <c r="D97" s="335">
        <v>0</v>
      </c>
      <c r="E97" s="335">
        <v>0</v>
      </c>
      <c r="F97" s="335">
        <v>0</v>
      </c>
      <c r="G97" s="334"/>
      <c r="H97" s="125" t="str">
        <f t="shared" si="1"/>
        <v>0000</v>
      </c>
    </row>
    <row r="98" spans="1:8" ht="21.95" hidden="1" customHeight="1">
      <c r="A98" s="125">
        <v>2010905</v>
      </c>
      <c r="B98" s="274" t="s">
        <v>150</v>
      </c>
      <c r="C98" s="335">
        <v>0</v>
      </c>
      <c r="D98" s="335">
        <v>0</v>
      </c>
      <c r="E98" s="335">
        <v>0</v>
      </c>
      <c r="F98" s="335">
        <v>0</v>
      </c>
      <c r="G98" s="334"/>
      <c r="H98" s="125" t="str">
        <f t="shared" si="1"/>
        <v>0000</v>
      </c>
    </row>
    <row r="99" spans="1:8" ht="21.95" hidden="1" customHeight="1">
      <c r="A99" s="125">
        <v>2010907</v>
      </c>
      <c r="B99" s="274" t="s">
        <v>151</v>
      </c>
      <c r="C99" s="335">
        <v>0</v>
      </c>
      <c r="D99" s="335">
        <v>0</v>
      </c>
      <c r="E99" s="335">
        <v>0</v>
      </c>
      <c r="F99" s="335">
        <v>0</v>
      </c>
      <c r="G99" s="334"/>
      <c r="H99" s="125" t="str">
        <f t="shared" si="1"/>
        <v>0000</v>
      </c>
    </row>
    <row r="100" spans="1:8" ht="21.95" hidden="1" customHeight="1">
      <c r="A100" s="125">
        <v>2010908</v>
      </c>
      <c r="B100" s="274" t="s">
        <v>135</v>
      </c>
      <c r="C100" s="335">
        <v>0</v>
      </c>
      <c r="D100" s="335">
        <v>0</v>
      </c>
      <c r="E100" s="335">
        <v>0</v>
      </c>
      <c r="F100" s="335">
        <v>0</v>
      </c>
      <c r="G100" s="334"/>
      <c r="H100" s="125" t="str">
        <f t="shared" si="1"/>
        <v>0000</v>
      </c>
    </row>
    <row r="101" spans="1:8" ht="21.95" hidden="1" customHeight="1">
      <c r="A101" s="125">
        <v>2010909</v>
      </c>
      <c r="B101" s="274" t="s">
        <v>152</v>
      </c>
      <c r="C101" s="335">
        <v>0</v>
      </c>
      <c r="D101" s="335">
        <v>0</v>
      </c>
      <c r="E101" s="335">
        <v>0</v>
      </c>
      <c r="F101" s="335">
        <v>0</v>
      </c>
      <c r="G101" s="334"/>
      <c r="H101" s="125" t="str">
        <f t="shared" si="1"/>
        <v>0000</v>
      </c>
    </row>
    <row r="102" spans="1:8" ht="21.95" hidden="1" customHeight="1">
      <c r="A102" s="125">
        <v>2010910</v>
      </c>
      <c r="B102" s="274" t="s">
        <v>153</v>
      </c>
      <c r="C102" s="335">
        <v>0</v>
      </c>
      <c r="D102" s="335">
        <v>0</v>
      </c>
      <c r="E102" s="335">
        <v>0</v>
      </c>
      <c r="F102" s="335">
        <v>0</v>
      </c>
      <c r="G102" s="334"/>
      <c r="H102" s="125" t="str">
        <f t="shared" si="1"/>
        <v>0000</v>
      </c>
    </row>
    <row r="103" spans="1:8" ht="21.95" hidden="1" customHeight="1">
      <c r="A103" s="125">
        <v>2010911</v>
      </c>
      <c r="B103" s="274" t="s">
        <v>154</v>
      </c>
      <c r="C103" s="335">
        <v>0</v>
      </c>
      <c r="D103" s="335">
        <v>0</v>
      </c>
      <c r="E103" s="335">
        <v>0</v>
      </c>
      <c r="F103" s="335">
        <v>0</v>
      </c>
      <c r="G103" s="334"/>
      <c r="H103" s="125" t="str">
        <f t="shared" si="1"/>
        <v>0000</v>
      </c>
    </row>
    <row r="104" spans="1:8" ht="21.95" hidden="1" customHeight="1">
      <c r="A104" s="125">
        <v>2010912</v>
      </c>
      <c r="B104" s="274" t="s">
        <v>155</v>
      </c>
      <c r="C104" s="335">
        <v>0</v>
      </c>
      <c r="D104" s="335">
        <v>0</v>
      </c>
      <c r="E104" s="335">
        <v>0</v>
      </c>
      <c r="F104" s="335">
        <v>0</v>
      </c>
      <c r="G104" s="334"/>
      <c r="H104" s="125" t="str">
        <f t="shared" si="1"/>
        <v>0000</v>
      </c>
    </row>
    <row r="105" spans="1:8" ht="21.95" hidden="1" customHeight="1">
      <c r="A105" s="125">
        <v>2010950</v>
      </c>
      <c r="B105" s="274" t="s">
        <v>103</v>
      </c>
      <c r="C105" s="335">
        <v>0</v>
      </c>
      <c r="D105" s="335">
        <v>0</v>
      </c>
      <c r="E105" s="335">
        <v>0</v>
      </c>
      <c r="F105" s="335">
        <v>0</v>
      </c>
      <c r="G105" s="334"/>
      <c r="H105" s="125" t="str">
        <f t="shared" si="1"/>
        <v>0000</v>
      </c>
    </row>
    <row r="106" spans="1:8" ht="21.95" hidden="1" customHeight="1">
      <c r="A106" s="125">
        <v>2010999</v>
      </c>
      <c r="B106" s="274" t="s">
        <v>156</v>
      </c>
      <c r="C106" s="335">
        <v>0</v>
      </c>
      <c r="D106" s="335">
        <v>0</v>
      </c>
      <c r="E106" s="335">
        <v>0</v>
      </c>
      <c r="F106" s="335">
        <v>0</v>
      </c>
      <c r="G106" s="334"/>
      <c r="H106" s="125" t="str">
        <f t="shared" si="1"/>
        <v>0000</v>
      </c>
    </row>
    <row r="107" spans="1:8" ht="21.95" customHeight="1">
      <c r="A107" s="125">
        <v>20110</v>
      </c>
      <c r="B107" s="274" t="s">
        <v>157</v>
      </c>
      <c r="C107" s="335">
        <v>388</v>
      </c>
      <c r="D107" s="335">
        <v>388</v>
      </c>
      <c r="E107" s="335">
        <v>641</v>
      </c>
      <c r="F107" s="335">
        <v>641</v>
      </c>
      <c r="G107" s="334">
        <v>1</v>
      </c>
      <c r="H107" s="125" t="str">
        <f t="shared" si="1"/>
        <v>388388641641</v>
      </c>
    </row>
    <row r="108" spans="1:8" ht="21.95" customHeight="1">
      <c r="A108" s="125">
        <v>2011001</v>
      </c>
      <c r="B108" s="274" t="s">
        <v>94</v>
      </c>
      <c r="C108" s="335">
        <v>109</v>
      </c>
      <c r="D108" s="335">
        <v>109</v>
      </c>
      <c r="E108" s="335">
        <v>134</v>
      </c>
      <c r="F108" s="335">
        <v>134</v>
      </c>
      <c r="G108" s="334">
        <v>1</v>
      </c>
      <c r="H108" s="125" t="str">
        <f t="shared" si="1"/>
        <v>109109134134</v>
      </c>
    </row>
    <row r="109" spans="1:8" ht="21.95" customHeight="1">
      <c r="A109" s="125">
        <v>2011002</v>
      </c>
      <c r="B109" s="274" t="s">
        <v>95</v>
      </c>
      <c r="C109" s="335">
        <v>45</v>
      </c>
      <c r="D109" s="335">
        <v>45</v>
      </c>
      <c r="E109" s="335">
        <v>45</v>
      </c>
      <c r="F109" s="335">
        <v>45</v>
      </c>
      <c r="G109" s="334">
        <v>1</v>
      </c>
      <c r="H109" s="125" t="str">
        <f t="shared" si="1"/>
        <v>45454545</v>
      </c>
    </row>
    <row r="110" spans="1:8" ht="21.95" hidden="1" customHeight="1">
      <c r="A110" s="125">
        <v>2011003</v>
      </c>
      <c r="B110" s="274" t="s">
        <v>96</v>
      </c>
      <c r="C110" s="335">
        <v>0</v>
      </c>
      <c r="D110" s="335">
        <v>0</v>
      </c>
      <c r="E110" s="335">
        <v>0</v>
      </c>
      <c r="F110" s="335">
        <v>0</v>
      </c>
      <c r="G110" s="334"/>
      <c r="H110" s="125" t="str">
        <f t="shared" si="1"/>
        <v>0000</v>
      </c>
    </row>
    <row r="111" spans="1:8" ht="21.95" hidden="1" customHeight="1">
      <c r="A111" s="125">
        <v>2011004</v>
      </c>
      <c r="B111" s="274" t="s">
        <v>158</v>
      </c>
      <c r="C111" s="335">
        <v>0</v>
      </c>
      <c r="D111" s="335">
        <v>0</v>
      </c>
      <c r="E111" s="335">
        <v>0</v>
      </c>
      <c r="F111" s="335">
        <v>0</v>
      </c>
      <c r="G111" s="334"/>
      <c r="H111" s="125" t="str">
        <f t="shared" si="1"/>
        <v>0000</v>
      </c>
    </row>
    <row r="112" spans="1:8" ht="21.95" hidden="1" customHeight="1">
      <c r="A112" s="125">
        <v>2011005</v>
      </c>
      <c r="B112" s="274" t="s">
        <v>159</v>
      </c>
      <c r="C112" s="335">
        <v>0</v>
      </c>
      <c r="D112" s="335">
        <v>0</v>
      </c>
      <c r="E112" s="335">
        <v>0</v>
      </c>
      <c r="F112" s="335">
        <v>0</v>
      </c>
      <c r="G112" s="334"/>
      <c r="H112" s="125" t="str">
        <f t="shared" si="1"/>
        <v>0000</v>
      </c>
    </row>
    <row r="113" spans="1:8" ht="21.95" hidden="1" customHeight="1">
      <c r="A113" s="125">
        <v>2011007</v>
      </c>
      <c r="B113" s="274" t="s">
        <v>160</v>
      </c>
      <c r="C113" s="335">
        <v>0</v>
      </c>
      <c r="D113" s="335">
        <v>0</v>
      </c>
      <c r="E113" s="335">
        <v>0</v>
      </c>
      <c r="F113" s="335">
        <v>0</v>
      </c>
      <c r="G113" s="334"/>
      <c r="H113" s="125" t="str">
        <f t="shared" si="1"/>
        <v>0000</v>
      </c>
    </row>
    <row r="114" spans="1:8" ht="21.95" customHeight="1">
      <c r="A114" s="125">
        <v>2011008</v>
      </c>
      <c r="B114" s="274" t="s">
        <v>161</v>
      </c>
      <c r="C114" s="335">
        <v>50</v>
      </c>
      <c r="D114" s="335">
        <v>50</v>
      </c>
      <c r="E114" s="335">
        <v>50</v>
      </c>
      <c r="F114" s="335">
        <v>50</v>
      </c>
      <c r="G114" s="334">
        <v>1</v>
      </c>
      <c r="H114" s="125" t="str">
        <f t="shared" si="1"/>
        <v>50505050</v>
      </c>
    </row>
    <row r="115" spans="1:8" ht="21.95" customHeight="1">
      <c r="A115" s="125">
        <v>2011050</v>
      </c>
      <c r="B115" s="274" t="s">
        <v>103</v>
      </c>
      <c r="C115" s="335">
        <v>137</v>
      </c>
      <c r="D115" s="335">
        <v>137</v>
      </c>
      <c r="E115" s="335">
        <v>182</v>
      </c>
      <c r="F115" s="335">
        <v>182</v>
      </c>
      <c r="G115" s="334">
        <v>1</v>
      </c>
      <c r="H115" s="125" t="str">
        <f t="shared" si="1"/>
        <v>137137182182</v>
      </c>
    </row>
    <row r="116" spans="1:8" ht="21.95" customHeight="1">
      <c r="A116" s="125">
        <v>2011099</v>
      </c>
      <c r="B116" s="274" t="s">
        <v>162</v>
      </c>
      <c r="C116" s="335">
        <v>47</v>
      </c>
      <c r="D116" s="335">
        <v>47</v>
      </c>
      <c r="E116" s="335">
        <v>230</v>
      </c>
      <c r="F116" s="335">
        <v>230</v>
      </c>
      <c r="G116" s="334">
        <v>1</v>
      </c>
      <c r="H116" s="125" t="str">
        <f t="shared" si="1"/>
        <v>4747230230</v>
      </c>
    </row>
    <row r="117" spans="1:8" ht="21.95" customHeight="1">
      <c r="A117" s="125">
        <v>20111</v>
      </c>
      <c r="B117" s="274" t="s">
        <v>163</v>
      </c>
      <c r="C117" s="335">
        <v>1771</v>
      </c>
      <c r="D117" s="335">
        <v>1771</v>
      </c>
      <c r="E117" s="335">
        <v>2572</v>
      </c>
      <c r="F117" s="335">
        <v>2572</v>
      </c>
      <c r="G117" s="334">
        <v>1</v>
      </c>
      <c r="H117" s="125" t="str">
        <f t="shared" si="1"/>
        <v>1771177125722572</v>
      </c>
    </row>
    <row r="118" spans="1:8" ht="21.95" customHeight="1">
      <c r="A118" s="125">
        <v>2011101</v>
      </c>
      <c r="B118" s="274" t="s">
        <v>94</v>
      </c>
      <c r="C118" s="335">
        <v>1204</v>
      </c>
      <c r="D118" s="335">
        <v>1204</v>
      </c>
      <c r="E118" s="335">
        <v>1989</v>
      </c>
      <c r="F118" s="335">
        <v>1989</v>
      </c>
      <c r="G118" s="334">
        <v>1</v>
      </c>
      <c r="H118" s="125" t="str">
        <f t="shared" si="1"/>
        <v>1204120419891989</v>
      </c>
    </row>
    <row r="119" spans="1:8" ht="21.95" hidden="1" customHeight="1">
      <c r="A119" s="125">
        <v>2011102</v>
      </c>
      <c r="B119" s="274" t="s">
        <v>95</v>
      </c>
      <c r="C119" s="335">
        <v>0</v>
      </c>
      <c r="D119" s="335">
        <v>0</v>
      </c>
      <c r="E119" s="335">
        <v>0</v>
      </c>
      <c r="F119" s="335">
        <v>0</v>
      </c>
      <c r="G119" s="334"/>
      <c r="H119" s="125" t="str">
        <f t="shared" si="1"/>
        <v>0000</v>
      </c>
    </row>
    <row r="120" spans="1:8" ht="21.95" hidden="1" customHeight="1">
      <c r="A120" s="125">
        <v>2011103</v>
      </c>
      <c r="B120" s="274" t="s">
        <v>96</v>
      </c>
      <c r="C120" s="335">
        <v>0</v>
      </c>
      <c r="D120" s="335">
        <v>0</v>
      </c>
      <c r="E120" s="335">
        <v>0</v>
      </c>
      <c r="F120" s="335">
        <v>0</v>
      </c>
      <c r="G120" s="334"/>
      <c r="H120" s="125" t="str">
        <f t="shared" si="1"/>
        <v>0000</v>
      </c>
    </row>
    <row r="121" spans="1:8" ht="21.95" customHeight="1">
      <c r="A121" s="125">
        <v>2011104</v>
      </c>
      <c r="B121" s="274" t="s">
        <v>164</v>
      </c>
      <c r="C121" s="335">
        <v>500</v>
      </c>
      <c r="D121" s="335">
        <v>500</v>
      </c>
      <c r="E121" s="335">
        <v>500</v>
      </c>
      <c r="F121" s="335">
        <v>500</v>
      </c>
      <c r="G121" s="334">
        <v>1</v>
      </c>
      <c r="H121" s="125" t="str">
        <f t="shared" si="1"/>
        <v>500500500500</v>
      </c>
    </row>
    <row r="122" spans="1:8" ht="21.95" hidden="1" customHeight="1">
      <c r="A122" s="125">
        <v>2011105</v>
      </c>
      <c r="B122" s="274" t="s">
        <v>165</v>
      </c>
      <c r="C122" s="335">
        <v>0</v>
      </c>
      <c r="D122" s="335">
        <v>0</v>
      </c>
      <c r="E122" s="335">
        <v>0</v>
      </c>
      <c r="F122" s="335">
        <v>0</v>
      </c>
      <c r="G122" s="334"/>
      <c r="H122" s="125" t="str">
        <f t="shared" si="1"/>
        <v>0000</v>
      </c>
    </row>
    <row r="123" spans="1:8" ht="21.95" hidden="1" customHeight="1">
      <c r="A123" s="125">
        <v>2011106</v>
      </c>
      <c r="B123" s="274" t="s">
        <v>166</v>
      </c>
      <c r="C123" s="335">
        <v>0</v>
      </c>
      <c r="D123" s="335">
        <v>0</v>
      </c>
      <c r="E123" s="335">
        <v>0</v>
      </c>
      <c r="F123" s="335">
        <v>0</v>
      </c>
      <c r="G123" s="334"/>
      <c r="H123" s="125" t="str">
        <f t="shared" si="1"/>
        <v>0000</v>
      </c>
    </row>
    <row r="124" spans="1:8" ht="21.95" customHeight="1">
      <c r="A124" s="125">
        <v>2011150</v>
      </c>
      <c r="B124" s="274" t="s">
        <v>103</v>
      </c>
      <c r="C124" s="335">
        <v>67</v>
      </c>
      <c r="D124" s="335">
        <v>67</v>
      </c>
      <c r="E124" s="335">
        <v>83</v>
      </c>
      <c r="F124" s="335">
        <v>83</v>
      </c>
      <c r="G124" s="334">
        <v>1</v>
      </c>
      <c r="H124" s="125" t="str">
        <f t="shared" si="1"/>
        <v>67678383</v>
      </c>
    </row>
    <row r="125" spans="1:8" ht="21.95" hidden="1" customHeight="1">
      <c r="A125" s="125">
        <v>2011199</v>
      </c>
      <c r="B125" s="274" t="s">
        <v>167</v>
      </c>
      <c r="C125" s="335">
        <v>0</v>
      </c>
      <c r="D125" s="335">
        <v>0</v>
      </c>
      <c r="E125" s="335">
        <v>0</v>
      </c>
      <c r="F125" s="335">
        <v>0</v>
      </c>
      <c r="G125" s="334"/>
      <c r="H125" s="125" t="str">
        <f t="shared" si="1"/>
        <v>0000</v>
      </c>
    </row>
    <row r="126" spans="1:8" ht="21.95" customHeight="1">
      <c r="A126" s="125">
        <v>20113</v>
      </c>
      <c r="B126" s="274" t="s">
        <v>168</v>
      </c>
      <c r="C126" s="335">
        <v>694</v>
      </c>
      <c r="D126" s="335">
        <v>694</v>
      </c>
      <c r="E126" s="335">
        <v>901</v>
      </c>
      <c r="F126" s="335">
        <v>901</v>
      </c>
      <c r="G126" s="334">
        <v>1</v>
      </c>
      <c r="H126" s="125" t="str">
        <f t="shared" si="1"/>
        <v>694694901901</v>
      </c>
    </row>
    <row r="127" spans="1:8" ht="21.95" customHeight="1">
      <c r="A127" s="125">
        <v>2011301</v>
      </c>
      <c r="B127" s="274" t="s">
        <v>94</v>
      </c>
      <c r="C127" s="335">
        <v>326</v>
      </c>
      <c r="D127" s="335">
        <v>326</v>
      </c>
      <c r="E127" s="335">
        <v>367</v>
      </c>
      <c r="F127" s="335">
        <v>367</v>
      </c>
      <c r="G127" s="334">
        <v>1</v>
      </c>
      <c r="H127" s="125" t="str">
        <f t="shared" si="1"/>
        <v>326326367367</v>
      </c>
    </row>
    <row r="128" spans="1:8" ht="21.95" customHeight="1">
      <c r="A128" s="125">
        <v>2011302</v>
      </c>
      <c r="B128" s="274" t="s">
        <v>95</v>
      </c>
      <c r="C128" s="335">
        <v>40</v>
      </c>
      <c r="D128" s="335">
        <v>40</v>
      </c>
      <c r="E128" s="335">
        <v>40</v>
      </c>
      <c r="F128" s="335">
        <v>40</v>
      </c>
      <c r="G128" s="334">
        <v>1</v>
      </c>
      <c r="H128" s="125" t="str">
        <f t="shared" si="1"/>
        <v>40404040</v>
      </c>
    </row>
    <row r="129" spans="1:8" ht="21.95" hidden="1" customHeight="1">
      <c r="A129" s="125">
        <v>2011303</v>
      </c>
      <c r="B129" s="274" t="s">
        <v>96</v>
      </c>
      <c r="C129" s="335">
        <v>0</v>
      </c>
      <c r="D129" s="335">
        <v>0</v>
      </c>
      <c r="E129" s="335">
        <v>0</v>
      </c>
      <c r="F129" s="335">
        <v>0</v>
      </c>
      <c r="G129" s="334"/>
      <c r="H129" s="125" t="str">
        <f t="shared" si="1"/>
        <v>0000</v>
      </c>
    </row>
    <row r="130" spans="1:8" ht="21.95" hidden="1" customHeight="1">
      <c r="A130" s="125">
        <v>2011304</v>
      </c>
      <c r="B130" s="274" t="s">
        <v>169</v>
      </c>
      <c r="C130" s="335">
        <v>0</v>
      </c>
      <c r="D130" s="335">
        <v>0</v>
      </c>
      <c r="E130" s="335">
        <v>0</v>
      </c>
      <c r="F130" s="335">
        <v>0</v>
      </c>
      <c r="G130" s="334"/>
      <c r="H130" s="125" t="str">
        <f t="shared" si="1"/>
        <v>0000</v>
      </c>
    </row>
    <row r="131" spans="1:8" ht="21.95" hidden="1" customHeight="1">
      <c r="A131" s="125">
        <v>2011305</v>
      </c>
      <c r="B131" s="274" t="s">
        <v>170</v>
      </c>
      <c r="C131" s="335">
        <v>0</v>
      </c>
      <c r="D131" s="335">
        <v>0</v>
      </c>
      <c r="E131" s="335">
        <v>0</v>
      </c>
      <c r="F131" s="335">
        <v>0</v>
      </c>
      <c r="G131" s="334"/>
      <c r="H131" s="125" t="str">
        <f t="shared" si="1"/>
        <v>0000</v>
      </c>
    </row>
    <row r="132" spans="1:8" ht="21.95" hidden="1" customHeight="1">
      <c r="A132" s="125">
        <v>2011306</v>
      </c>
      <c r="B132" s="274" t="s">
        <v>171</v>
      </c>
      <c r="C132" s="335">
        <v>0</v>
      </c>
      <c r="D132" s="335">
        <v>0</v>
      </c>
      <c r="E132" s="335">
        <v>0</v>
      </c>
      <c r="F132" s="335">
        <v>0</v>
      </c>
      <c r="G132" s="334"/>
      <c r="H132" s="125" t="str">
        <f t="shared" si="1"/>
        <v>0000</v>
      </c>
    </row>
    <row r="133" spans="1:8" ht="21.95" hidden="1" customHeight="1">
      <c r="A133" s="125">
        <v>2011307</v>
      </c>
      <c r="B133" s="274" t="s">
        <v>172</v>
      </c>
      <c r="C133" s="335">
        <v>0</v>
      </c>
      <c r="D133" s="335">
        <v>0</v>
      </c>
      <c r="E133" s="335">
        <v>0</v>
      </c>
      <c r="F133" s="335">
        <v>0</v>
      </c>
      <c r="G133" s="334"/>
      <c r="H133" s="125" t="str">
        <f t="shared" si="1"/>
        <v>0000</v>
      </c>
    </row>
    <row r="134" spans="1:8" ht="21.95" customHeight="1">
      <c r="A134" s="125">
        <v>2011308</v>
      </c>
      <c r="B134" s="274" t="s">
        <v>173</v>
      </c>
      <c r="C134" s="335">
        <v>0</v>
      </c>
      <c r="D134" s="335">
        <v>0</v>
      </c>
      <c r="E134" s="335">
        <v>100</v>
      </c>
      <c r="F134" s="335">
        <v>100</v>
      </c>
      <c r="G134" s="334">
        <v>1</v>
      </c>
      <c r="H134" s="125" t="str">
        <f t="shared" si="1"/>
        <v>00100100</v>
      </c>
    </row>
    <row r="135" spans="1:8" ht="21.95" customHeight="1">
      <c r="A135" s="125">
        <v>2011350</v>
      </c>
      <c r="B135" s="274" t="s">
        <v>103</v>
      </c>
      <c r="C135" s="335">
        <v>328</v>
      </c>
      <c r="D135" s="335">
        <v>328</v>
      </c>
      <c r="E135" s="335">
        <v>394</v>
      </c>
      <c r="F135" s="335">
        <v>394</v>
      </c>
      <c r="G135" s="334">
        <v>1</v>
      </c>
      <c r="H135" s="125" t="str">
        <f t="shared" ref="H135:H198" si="2">C135&amp;D135&amp;E135&amp;F135</f>
        <v>328328394394</v>
      </c>
    </row>
    <row r="136" spans="1:8" ht="21.95" hidden="1" customHeight="1">
      <c r="A136" s="125">
        <v>2011399</v>
      </c>
      <c r="B136" s="274" t="s">
        <v>174</v>
      </c>
      <c r="C136" s="335">
        <v>0</v>
      </c>
      <c r="D136" s="335">
        <v>0</v>
      </c>
      <c r="E136" s="335">
        <v>0</v>
      </c>
      <c r="F136" s="335">
        <v>0</v>
      </c>
      <c r="G136" s="334"/>
      <c r="H136" s="125" t="str">
        <f t="shared" si="2"/>
        <v>0000</v>
      </c>
    </row>
    <row r="137" spans="1:8" ht="21.95" hidden="1" customHeight="1">
      <c r="A137" s="125">
        <v>20114</v>
      </c>
      <c r="B137" s="274" t="s">
        <v>175</v>
      </c>
      <c r="C137" s="335">
        <v>0</v>
      </c>
      <c r="D137" s="335">
        <v>0</v>
      </c>
      <c r="E137" s="335">
        <v>0</v>
      </c>
      <c r="F137" s="335">
        <v>0</v>
      </c>
      <c r="G137" s="334"/>
      <c r="H137" s="125" t="str">
        <f t="shared" si="2"/>
        <v>0000</v>
      </c>
    </row>
    <row r="138" spans="1:8" ht="21.95" hidden="1" customHeight="1">
      <c r="A138" s="125">
        <v>2011401</v>
      </c>
      <c r="B138" s="274" t="s">
        <v>94</v>
      </c>
      <c r="C138" s="335">
        <v>0</v>
      </c>
      <c r="D138" s="335">
        <v>0</v>
      </c>
      <c r="E138" s="335">
        <v>0</v>
      </c>
      <c r="F138" s="335">
        <v>0</v>
      </c>
      <c r="G138" s="334"/>
      <c r="H138" s="125" t="str">
        <f t="shared" si="2"/>
        <v>0000</v>
      </c>
    </row>
    <row r="139" spans="1:8" ht="21.95" hidden="1" customHeight="1">
      <c r="A139" s="125">
        <v>2011402</v>
      </c>
      <c r="B139" s="274" t="s">
        <v>95</v>
      </c>
      <c r="C139" s="335">
        <v>0</v>
      </c>
      <c r="D139" s="335">
        <v>0</v>
      </c>
      <c r="E139" s="335">
        <v>0</v>
      </c>
      <c r="F139" s="335">
        <v>0</v>
      </c>
      <c r="G139" s="334"/>
      <c r="H139" s="125" t="str">
        <f t="shared" si="2"/>
        <v>0000</v>
      </c>
    </row>
    <row r="140" spans="1:8" ht="21.95" hidden="1" customHeight="1">
      <c r="A140" s="125">
        <v>2011403</v>
      </c>
      <c r="B140" s="274" t="s">
        <v>96</v>
      </c>
      <c r="C140" s="335">
        <v>0</v>
      </c>
      <c r="D140" s="335">
        <v>0</v>
      </c>
      <c r="E140" s="335">
        <v>0</v>
      </c>
      <c r="F140" s="335">
        <v>0</v>
      </c>
      <c r="G140" s="334"/>
      <c r="H140" s="125" t="str">
        <f t="shared" si="2"/>
        <v>0000</v>
      </c>
    </row>
    <row r="141" spans="1:8" ht="21.95" hidden="1" customHeight="1">
      <c r="A141" s="125">
        <v>2011404</v>
      </c>
      <c r="B141" s="274" t="s">
        <v>176</v>
      </c>
      <c r="C141" s="335">
        <v>0</v>
      </c>
      <c r="D141" s="335">
        <v>0</v>
      </c>
      <c r="E141" s="335">
        <v>0</v>
      </c>
      <c r="F141" s="335">
        <v>0</v>
      </c>
      <c r="G141" s="334"/>
      <c r="H141" s="125" t="str">
        <f t="shared" si="2"/>
        <v>0000</v>
      </c>
    </row>
    <row r="142" spans="1:8" ht="21.95" hidden="1" customHeight="1">
      <c r="A142" s="125">
        <v>2011405</v>
      </c>
      <c r="B142" s="274" t="s">
        <v>177</v>
      </c>
      <c r="C142" s="335">
        <v>0</v>
      </c>
      <c r="D142" s="335">
        <v>0</v>
      </c>
      <c r="E142" s="335">
        <v>0</v>
      </c>
      <c r="F142" s="335">
        <v>0</v>
      </c>
      <c r="G142" s="334"/>
      <c r="H142" s="125" t="str">
        <f t="shared" si="2"/>
        <v>0000</v>
      </c>
    </row>
    <row r="143" spans="1:8" ht="21.95" hidden="1" customHeight="1">
      <c r="A143" s="125">
        <v>2011406</v>
      </c>
      <c r="B143" s="274" t="s">
        <v>178</v>
      </c>
      <c r="C143" s="335">
        <v>0</v>
      </c>
      <c r="D143" s="335">
        <v>0</v>
      </c>
      <c r="E143" s="335">
        <v>0</v>
      </c>
      <c r="F143" s="335">
        <v>0</v>
      </c>
      <c r="G143" s="334"/>
      <c r="H143" s="125" t="str">
        <f t="shared" si="2"/>
        <v>0000</v>
      </c>
    </row>
    <row r="144" spans="1:8" ht="21.95" hidden="1" customHeight="1">
      <c r="A144" s="125">
        <v>2011407</v>
      </c>
      <c r="B144" s="274" t="s">
        <v>179</v>
      </c>
      <c r="C144" s="335">
        <v>0</v>
      </c>
      <c r="D144" s="335">
        <v>0</v>
      </c>
      <c r="E144" s="335">
        <v>0</v>
      </c>
      <c r="F144" s="335">
        <v>0</v>
      </c>
      <c r="G144" s="334"/>
      <c r="H144" s="125" t="str">
        <f t="shared" si="2"/>
        <v>0000</v>
      </c>
    </row>
    <row r="145" spans="1:8" ht="21.95" hidden="1" customHeight="1">
      <c r="A145" s="125">
        <v>2011408</v>
      </c>
      <c r="B145" s="274" t="s">
        <v>180</v>
      </c>
      <c r="C145" s="335">
        <v>0</v>
      </c>
      <c r="D145" s="335">
        <v>0</v>
      </c>
      <c r="E145" s="335">
        <v>0</v>
      </c>
      <c r="F145" s="335">
        <v>0</v>
      </c>
      <c r="G145" s="334"/>
      <c r="H145" s="125" t="str">
        <f t="shared" si="2"/>
        <v>0000</v>
      </c>
    </row>
    <row r="146" spans="1:8" ht="21.95" hidden="1" customHeight="1">
      <c r="A146" s="125">
        <v>2011409</v>
      </c>
      <c r="B146" s="274" t="s">
        <v>181</v>
      </c>
      <c r="C146" s="335">
        <v>0</v>
      </c>
      <c r="D146" s="335">
        <v>0</v>
      </c>
      <c r="E146" s="335">
        <v>0</v>
      </c>
      <c r="F146" s="335">
        <v>0</v>
      </c>
      <c r="G146" s="334"/>
      <c r="H146" s="125" t="str">
        <f t="shared" si="2"/>
        <v>0000</v>
      </c>
    </row>
    <row r="147" spans="1:8" ht="21.95" hidden="1" customHeight="1">
      <c r="A147" s="125">
        <v>2011410</v>
      </c>
      <c r="B147" s="274" t="s">
        <v>182</v>
      </c>
      <c r="C147" s="335">
        <v>0</v>
      </c>
      <c r="D147" s="335">
        <v>0</v>
      </c>
      <c r="E147" s="335">
        <v>0</v>
      </c>
      <c r="F147" s="335">
        <v>0</v>
      </c>
      <c r="G147" s="334"/>
      <c r="H147" s="125" t="str">
        <f t="shared" si="2"/>
        <v>0000</v>
      </c>
    </row>
    <row r="148" spans="1:8" ht="21.95" hidden="1" customHeight="1">
      <c r="A148" s="125">
        <v>2011411</v>
      </c>
      <c r="B148" s="274" t="s">
        <v>183</v>
      </c>
      <c r="C148" s="335">
        <v>0</v>
      </c>
      <c r="D148" s="335">
        <v>0</v>
      </c>
      <c r="E148" s="335">
        <v>0</v>
      </c>
      <c r="F148" s="335">
        <v>0</v>
      </c>
      <c r="G148" s="334"/>
      <c r="H148" s="125" t="str">
        <f t="shared" si="2"/>
        <v>0000</v>
      </c>
    </row>
    <row r="149" spans="1:8" ht="21.95" hidden="1" customHeight="1">
      <c r="A149" s="125">
        <v>2011450</v>
      </c>
      <c r="B149" s="274" t="s">
        <v>103</v>
      </c>
      <c r="C149" s="335">
        <v>0</v>
      </c>
      <c r="D149" s="335">
        <v>0</v>
      </c>
      <c r="E149" s="335">
        <v>0</v>
      </c>
      <c r="F149" s="335">
        <v>0</v>
      </c>
      <c r="G149" s="334"/>
      <c r="H149" s="125" t="str">
        <f t="shared" si="2"/>
        <v>0000</v>
      </c>
    </row>
    <row r="150" spans="1:8" ht="21.95" hidden="1" customHeight="1">
      <c r="A150" s="125">
        <v>2011499</v>
      </c>
      <c r="B150" s="274" t="s">
        <v>184</v>
      </c>
      <c r="C150" s="335">
        <v>0</v>
      </c>
      <c r="D150" s="335">
        <v>0</v>
      </c>
      <c r="E150" s="335">
        <v>0</v>
      </c>
      <c r="F150" s="335">
        <v>0</v>
      </c>
      <c r="G150" s="334"/>
      <c r="H150" s="125" t="str">
        <f t="shared" si="2"/>
        <v>0000</v>
      </c>
    </row>
    <row r="151" spans="1:8" ht="21.95" hidden="1" customHeight="1">
      <c r="A151" s="125">
        <v>20123</v>
      </c>
      <c r="B151" s="274" t="s">
        <v>185</v>
      </c>
      <c r="C151" s="335">
        <v>0</v>
      </c>
      <c r="D151" s="335">
        <v>0</v>
      </c>
      <c r="E151" s="335">
        <v>0</v>
      </c>
      <c r="F151" s="335">
        <v>0</v>
      </c>
      <c r="G151" s="334"/>
      <c r="H151" s="125" t="str">
        <f t="shared" si="2"/>
        <v>0000</v>
      </c>
    </row>
    <row r="152" spans="1:8" ht="21.95" hidden="1" customHeight="1">
      <c r="A152" s="125">
        <v>2012301</v>
      </c>
      <c r="B152" s="274" t="s">
        <v>94</v>
      </c>
      <c r="C152" s="335">
        <v>0</v>
      </c>
      <c r="D152" s="335">
        <v>0</v>
      </c>
      <c r="E152" s="335">
        <v>0</v>
      </c>
      <c r="F152" s="335">
        <v>0</v>
      </c>
      <c r="G152" s="334"/>
      <c r="H152" s="125" t="str">
        <f t="shared" si="2"/>
        <v>0000</v>
      </c>
    </row>
    <row r="153" spans="1:8" ht="21.95" hidden="1" customHeight="1">
      <c r="A153" s="125">
        <v>2012302</v>
      </c>
      <c r="B153" s="274" t="s">
        <v>95</v>
      </c>
      <c r="C153" s="335">
        <v>0</v>
      </c>
      <c r="D153" s="335">
        <v>0</v>
      </c>
      <c r="E153" s="335">
        <v>0</v>
      </c>
      <c r="F153" s="335">
        <v>0</v>
      </c>
      <c r="G153" s="334"/>
      <c r="H153" s="125" t="str">
        <f t="shared" si="2"/>
        <v>0000</v>
      </c>
    </row>
    <row r="154" spans="1:8" ht="21.95" hidden="1" customHeight="1">
      <c r="A154" s="125">
        <v>2012303</v>
      </c>
      <c r="B154" s="274" t="s">
        <v>96</v>
      </c>
      <c r="C154" s="335">
        <v>0</v>
      </c>
      <c r="D154" s="335">
        <v>0</v>
      </c>
      <c r="E154" s="335">
        <v>0</v>
      </c>
      <c r="F154" s="335">
        <v>0</v>
      </c>
      <c r="G154" s="334"/>
      <c r="H154" s="125" t="str">
        <f t="shared" si="2"/>
        <v>0000</v>
      </c>
    </row>
    <row r="155" spans="1:8" ht="21.95" hidden="1" customHeight="1">
      <c r="A155" s="125">
        <v>2012304</v>
      </c>
      <c r="B155" s="274" t="s">
        <v>186</v>
      </c>
      <c r="C155" s="335">
        <v>0</v>
      </c>
      <c r="D155" s="335">
        <v>0</v>
      </c>
      <c r="E155" s="335">
        <v>0</v>
      </c>
      <c r="F155" s="335">
        <v>0</v>
      </c>
      <c r="G155" s="334"/>
      <c r="H155" s="125" t="str">
        <f t="shared" si="2"/>
        <v>0000</v>
      </c>
    </row>
    <row r="156" spans="1:8" ht="21.95" hidden="1" customHeight="1">
      <c r="A156" s="125">
        <v>2012350</v>
      </c>
      <c r="B156" s="274" t="s">
        <v>103</v>
      </c>
      <c r="C156" s="335">
        <v>0</v>
      </c>
      <c r="D156" s="335">
        <v>0</v>
      </c>
      <c r="E156" s="335">
        <v>0</v>
      </c>
      <c r="F156" s="335">
        <v>0</v>
      </c>
      <c r="G156" s="334"/>
      <c r="H156" s="125" t="str">
        <f t="shared" si="2"/>
        <v>0000</v>
      </c>
    </row>
    <row r="157" spans="1:8" ht="21.95" hidden="1" customHeight="1">
      <c r="A157" s="125">
        <v>2012399</v>
      </c>
      <c r="B157" s="274" t="s">
        <v>187</v>
      </c>
      <c r="C157" s="335">
        <v>0</v>
      </c>
      <c r="D157" s="335">
        <v>0</v>
      </c>
      <c r="E157" s="335">
        <v>0</v>
      </c>
      <c r="F157" s="335">
        <v>0</v>
      </c>
      <c r="G157" s="334"/>
      <c r="H157" s="125" t="str">
        <f t="shared" si="2"/>
        <v>0000</v>
      </c>
    </row>
    <row r="158" spans="1:8" ht="21.95" hidden="1" customHeight="1">
      <c r="A158" s="125">
        <v>20125</v>
      </c>
      <c r="B158" s="274" t="s">
        <v>188</v>
      </c>
      <c r="C158" s="335">
        <v>0</v>
      </c>
      <c r="D158" s="335">
        <v>0</v>
      </c>
      <c r="E158" s="335">
        <v>0</v>
      </c>
      <c r="F158" s="335">
        <v>0</v>
      </c>
      <c r="G158" s="334"/>
      <c r="H158" s="125" t="str">
        <f t="shared" si="2"/>
        <v>0000</v>
      </c>
    </row>
    <row r="159" spans="1:8" ht="21.95" hidden="1" customHeight="1">
      <c r="A159" s="125">
        <v>2012501</v>
      </c>
      <c r="B159" s="274" t="s">
        <v>94</v>
      </c>
      <c r="C159" s="335">
        <v>0</v>
      </c>
      <c r="D159" s="335">
        <v>0</v>
      </c>
      <c r="E159" s="335">
        <v>0</v>
      </c>
      <c r="F159" s="335">
        <v>0</v>
      </c>
      <c r="G159" s="334"/>
      <c r="H159" s="125" t="str">
        <f t="shared" si="2"/>
        <v>0000</v>
      </c>
    </row>
    <row r="160" spans="1:8" ht="21.95" hidden="1" customHeight="1">
      <c r="A160" s="125">
        <v>2012502</v>
      </c>
      <c r="B160" s="274" t="s">
        <v>95</v>
      </c>
      <c r="C160" s="335">
        <v>0</v>
      </c>
      <c r="D160" s="335">
        <v>0</v>
      </c>
      <c r="E160" s="335">
        <v>0</v>
      </c>
      <c r="F160" s="335">
        <v>0</v>
      </c>
      <c r="G160" s="334"/>
      <c r="H160" s="125" t="str">
        <f t="shared" si="2"/>
        <v>0000</v>
      </c>
    </row>
    <row r="161" spans="1:8" ht="21.95" hidden="1" customHeight="1">
      <c r="A161" s="125">
        <v>2012503</v>
      </c>
      <c r="B161" s="274" t="s">
        <v>96</v>
      </c>
      <c r="C161" s="335">
        <v>0</v>
      </c>
      <c r="D161" s="335">
        <v>0</v>
      </c>
      <c r="E161" s="335">
        <v>0</v>
      </c>
      <c r="F161" s="335">
        <v>0</v>
      </c>
      <c r="G161" s="334"/>
      <c r="H161" s="125" t="str">
        <f t="shared" si="2"/>
        <v>0000</v>
      </c>
    </row>
    <row r="162" spans="1:8" ht="21.95" hidden="1" customHeight="1">
      <c r="A162" s="125">
        <v>2012504</v>
      </c>
      <c r="B162" s="274" t="s">
        <v>189</v>
      </c>
      <c r="C162" s="335">
        <v>0</v>
      </c>
      <c r="D162" s="335">
        <v>0</v>
      </c>
      <c r="E162" s="335">
        <v>0</v>
      </c>
      <c r="F162" s="335">
        <v>0</v>
      </c>
      <c r="G162" s="334"/>
      <c r="H162" s="125" t="str">
        <f t="shared" si="2"/>
        <v>0000</v>
      </c>
    </row>
    <row r="163" spans="1:8" ht="21.95" hidden="1" customHeight="1">
      <c r="A163" s="125">
        <v>2012505</v>
      </c>
      <c r="B163" s="274" t="s">
        <v>190</v>
      </c>
      <c r="C163" s="335">
        <v>0</v>
      </c>
      <c r="D163" s="335">
        <v>0</v>
      </c>
      <c r="E163" s="335">
        <v>0</v>
      </c>
      <c r="F163" s="335">
        <v>0</v>
      </c>
      <c r="G163" s="334"/>
      <c r="H163" s="125" t="str">
        <f t="shared" si="2"/>
        <v>0000</v>
      </c>
    </row>
    <row r="164" spans="1:8" ht="21.95" hidden="1" customHeight="1">
      <c r="A164" s="125">
        <v>2012550</v>
      </c>
      <c r="B164" s="274" t="s">
        <v>103</v>
      </c>
      <c r="C164" s="335">
        <v>0</v>
      </c>
      <c r="D164" s="335">
        <v>0</v>
      </c>
      <c r="E164" s="335">
        <v>0</v>
      </c>
      <c r="F164" s="335">
        <v>0</v>
      </c>
      <c r="G164" s="334"/>
      <c r="H164" s="125" t="str">
        <f t="shared" si="2"/>
        <v>0000</v>
      </c>
    </row>
    <row r="165" spans="1:8" ht="21.95" hidden="1" customHeight="1">
      <c r="A165" s="125">
        <v>2012599</v>
      </c>
      <c r="B165" s="274" t="s">
        <v>191</v>
      </c>
      <c r="C165" s="335">
        <v>0</v>
      </c>
      <c r="D165" s="335">
        <v>0</v>
      </c>
      <c r="E165" s="335">
        <v>0</v>
      </c>
      <c r="F165" s="335">
        <v>0</v>
      </c>
      <c r="G165" s="334"/>
      <c r="H165" s="125" t="str">
        <f t="shared" si="2"/>
        <v>0000</v>
      </c>
    </row>
    <row r="166" spans="1:8" ht="21.95" customHeight="1">
      <c r="A166" s="125">
        <v>20126</v>
      </c>
      <c r="B166" s="274" t="s">
        <v>192</v>
      </c>
      <c r="C166" s="335">
        <v>304</v>
      </c>
      <c r="D166" s="335">
        <v>304</v>
      </c>
      <c r="E166" s="335">
        <v>339</v>
      </c>
      <c r="F166" s="335">
        <v>339</v>
      </c>
      <c r="G166" s="334">
        <v>1</v>
      </c>
      <c r="H166" s="125" t="str">
        <f t="shared" si="2"/>
        <v>304304339339</v>
      </c>
    </row>
    <row r="167" spans="1:8" ht="21.95" customHeight="1">
      <c r="A167" s="125">
        <v>2012601</v>
      </c>
      <c r="B167" s="274" t="s">
        <v>94</v>
      </c>
      <c r="C167" s="335">
        <v>244</v>
      </c>
      <c r="D167" s="335">
        <v>244</v>
      </c>
      <c r="E167" s="335">
        <v>279</v>
      </c>
      <c r="F167" s="335">
        <v>279</v>
      </c>
      <c r="G167" s="334">
        <v>1</v>
      </c>
      <c r="H167" s="125" t="str">
        <f t="shared" si="2"/>
        <v>244244279279</v>
      </c>
    </row>
    <row r="168" spans="1:8" ht="21.95" hidden="1" customHeight="1">
      <c r="A168" s="125">
        <v>2012602</v>
      </c>
      <c r="B168" s="274" t="s">
        <v>95</v>
      </c>
      <c r="C168" s="335">
        <v>0</v>
      </c>
      <c r="D168" s="335">
        <v>0</v>
      </c>
      <c r="E168" s="335">
        <v>0</v>
      </c>
      <c r="F168" s="335">
        <v>0</v>
      </c>
      <c r="G168" s="334"/>
      <c r="H168" s="125" t="str">
        <f t="shared" si="2"/>
        <v>0000</v>
      </c>
    </row>
    <row r="169" spans="1:8" ht="21.95" hidden="1" customHeight="1">
      <c r="A169" s="125">
        <v>2012603</v>
      </c>
      <c r="B169" s="274" t="s">
        <v>96</v>
      </c>
      <c r="C169" s="335">
        <v>0</v>
      </c>
      <c r="D169" s="335">
        <v>0</v>
      </c>
      <c r="E169" s="335">
        <v>0</v>
      </c>
      <c r="F169" s="335">
        <v>0</v>
      </c>
      <c r="G169" s="334"/>
      <c r="H169" s="125" t="str">
        <f t="shared" si="2"/>
        <v>0000</v>
      </c>
    </row>
    <row r="170" spans="1:8" ht="21.95" customHeight="1">
      <c r="A170" s="125">
        <v>2012604</v>
      </c>
      <c r="B170" s="274" t="s">
        <v>193</v>
      </c>
      <c r="C170" s="335">
        <v>60</v>
      </c>
      <c r="D170" s="335">
        <v>60</v>
      </c>
      <c r="E170" s="335">
        <v>60</v>
      </c>
      <c r="F170" s="335">
        <v>60</v>
      </c>
      <c r="G170" s="334">
        <v>1</v>
      </c>
      <c r="H170" s="125" t="str">
        <f t="shared" si="2"/>
        <v>60606060</v>
      </c>
    </row>
    <row r="171" spans="1:8" ht="21.95" hidden="1" customHeight="1">
      <c r="A171" s="125">
        <v>2012699</v>
      </c>
      <c r="B171" s="274" t="s">
        <v>194</v>
      </c>
      <c r="C171" s="335">
        <v>0</v>
      </c>
      <c r="D171" s="335">
        <v>0</v>
      </c>
      <c r="E171" s="335">
        <v>0</v>
      </c>
      <c r="F171" s="335">
        <v>0</v>
      </c>
      <c r="G171" s="334"/>
      <c r="H171" s="125" t="str">
        <f t="shared" si="2"/>
        <v>0000</v>
      </c>
    </row>
    <row r="172" spans="1:8" ht="21.95" customHeight="1">
      <c r="A172" s="125">
        <v>20128</v>
      </c>
      <c r="B172" s="274" t="s">
        <v>195</v>
      </c>
      <c r="C172" s="335">
        <v>109</v>
      </c>
      <c r="D172" s="335">
        <v>109</v>
      </c>
      <c r="E172" s="335">
        <v>119</v>
      </c>
      <c r="F172" s="335">
        <v>119</v>
      </c>
      <c r="G172" s="334">
        <v>1</v>
      </c>
      <c r="H172" s="125" t="str">
        <f t="shared" si="2"/>
        <v>109109119119</v>
      </c>
    </row>
    <row r="173" spans="1:8" ht="21.95" customHeight="1">
      <c r="A173" s="125">
        <v>2012801</v>
      </c>
      <c r="B173" s="274" t="s">
        <v>94</v>
      </c>
      <c r="C173" s="335">
        <v>64</v>
      </c>
      <c r="D173" s="335">
        <v>64</v>
      </c>
      <c r="E173" s="335">
        <v>74</v>
      </c>
      <c r="F173" s="335">
        <v>74</v>
      </c>
      <c r="G173" s="334">
        <v>1</v>
      </c>
      <c r="H173" s="125" t="str">
        <f t="shared" si="2"/>
        <v>64647474</v>
      </c>
    </row>
    <row r="174" spans="1:8" ht="21.95" hidden="1" customHeight="1">
      <c r="A174" s="125">
        <v>2012802</v>
      </c>
      <c r="B174" s="274" t="s">
        <v>95</v>
      </c>
      <c r="C174" s="335">
        <v>0</v>
      </c>
      <c r="D174" s="335">
        <v>0</v>
      </c>
      <c r="E174" s="335">
        <v>0</v>
      </c>
      <c r="F174" s="335">
        <v>0</v>
      </c>
      <c r="G174" s="334"/>
      <c r="H174" s="125" t="str">
        <f t="shared" si="2"/>
        <v>0000</v>
      </c>
    </row>
    <row r="175" spans="1:8" ht="21.95" hidden="1" customHeight="1">
      <c r="A175" s="125">
        <v>2012803</v>
      </c>
      <c r="B175" s="274" t="s">
        <v>96</v>
      </c>
      <c r="C175" s="335">
        <v>0</v>
      </c>
      <c r="D175" s="335">
        <v>0</v>
      </c>
      <c r="E175" s="335">
        <v>0</v>
      </c>
      <c r="F175" s="335">
        <v>0</v>
      </c>
      <c r="G175" s="334"/>
      <c r="H175" s="125" t="str">
        <f t="shared" si="2"/>
        <v>0000</v>
      </c>
    </row>
    <row r="176" spans="1:8" ht="21.95" hidden="1" customHeight="1">
      <c r="A176" s="125">
        <v>2012804</v>
      </c>
      <c r="B176" s="274" t="s">
        <v>108</v>
      </c>
      <c r="C176" s="335">
        <v>0</v>
      </c>
      <c r="D176" s="335">
        <v>0</v>
      </c>
      <c r="E176" s="335">
        <v>0</v>
      </c>
      <c r="F176" s="335">
        <v>0</v>
      </c>
      <c r="G176" s="334"/>
      <c r="H176" s="125" t="str">
        <f t="shared" si="2"/>
        <v>0000</v>
      </c>
    </row>
    <row r="177" spans="1:8" ht="21.95" hidden="1" customHeight="1">
      <c r="A177" s="125">
        <v>2012850</v>
      </c>
      <c r="B177" s="274" t="s">
        <v>103</v>
      </c>
      <c r="C177" s="335">
        <v>0</v>
      </c>
      <c r="D177" s="335">
        <v>0</v>
      </c>
      <c r="E177" s="335">
        <v>0</v>
      </c>
      <c r="F177" s="335">
        <v>0</v>
      </c>
      <c r="G177" s="334"/>
      <c r="H177" s="125" t="str">
        <f t="shared" si="2"/>
        <v>0000</v>
      </c>
    </row>
    <row r="178" spans="1:8" ht="21.95" customHeight="1">
      <c r="A178" s="125">
        <v>2012899</v>
      </c>
      <c r="B178" s="274" t="s">
        <v>196</v>
      </c>
      <c r="C178" s="335">
        <v>45</v>
      </c>
      <c r="D178" s="335">
        <v>45</v>
      </c>
      <c r="E178" s="335">
        <v>45</v>
      </c>
      <c r="F178" s="335">
        <v>45</v>
      </c>
      <c r="G178" s="334">
        <v>1</v>
      </c>
      <c r="H178" s="125" t="str">
        <f t="shared" si="2"/>
        <v>45454545</v>
      </c>
    </row>
    <row r="179" spans="1:8" ht="21.95" customHeight="1">
      <c r="A179" s="125">
        <v>20129</v>
      </c>
      <c r="B179" s="274" t="s">
        <v>197</v>
      </c>
      <c r="C179" s="335">
        <v>2559</v>
      </c>
      <c r="D179" s="335">
        <v>2559</v>
      </c>
      <c r="E179" s="335">
        <v>2668</v>
      </c>
      <c r="F179" s="335">
        <v>2668</v>
      </c>
      <c r="G179" s="334">
        <v>1</v>
      </c>
      <c r="H179" s="125" t="str">
        <f t="shared" si="2"/>
        <v>2559255926682668</v>
      </c>
    </row>
    <row r="180" spans="1:8" ht="21.95" customHeight="1">
      <c r="A180" s="125">
        <v>2012901</v>
      </c>
      <c r="B180" s="274" t="s">
        <v>94</v>
      </c>
      <c r="C180" s="335">
        <v>607</v>
      </c>
      <c r="D180" s="335">
        <v>607</v>
      </c>
      <c r="E180" s="335">
        <v>628</v>
      </c>
      <c r="F180" s="335">
        <v>628</v>
      </c>
      <c r="G180" s="334">
        <v>1</v>
      </c>
      <c r="H180" s="125" t="str">
        <f t="shared" si="2"/>
        <v>607607628628</v>
      </c>
    </row>
    <row r="181" spans="1:8" ht="21.95" customHeight="1">
      <c r="A181" s="125">
        <v>2012902</v>
      </c>
      <c r="B181" s="274" t="s">
        <v>95</v>
      </c>
      <c r="C181" s="335">
        <v>366</v>
      </c>
      <c r="D181" s="335">
        <v>366</v>
      </c>
      <c r="E181" s="335">
        <v>366</v>
      </c>
      <c r="F181" s="335">
        <v>366</v>
      </c>
      <c r="G181" s="334">
        <v>1</v>
      </c>
      <c r="H181" s="125" t="str">
        <f t="shared" si="2"/>
        <v>366366366366</v>
      </c>
    </row>
    <row r="182" spans="1:8" ht="21.95" hidden="1" customHeight="1">
      <c r="A182" s="125">
        <v>2012903</v>
      </c>
      <c r="B182" s="274" t="s">
        <v>96</v>
      </c>
      <c r="C182" s="335">
        <v>0</v>
      </c>
      <c r="D182" s="335">
        <v>0</v>
      </c>
      <c r="E182" s="335">
        <v>0</v>
      </c>
      <c r="F182" s="335">
        <v>0</v>
      </c>
      <c r="G182" s="334"/>
      <c r="H182" s="125" t="str">
        <f t="shared" si="2"/>
        <v>0000</v>
      </c>
    </row>
    <row r="183" spans="1:8" ht="21.95" hidden="1" customHeight="1">
      <c r="A183" s="125">
        <v>2012906</v>
      </c>
      <c r="B183" s="274" t="s">
        <v>198</v>
      </c>
      <c r="C183" s="335">
        <v>0</v>
      </c>
      <c r="D183" s="335">
        <v>0</v>
      </c>
      <c r="E183" s="335">
        <v>0</v>
      </c>
      <c r="F183" s="335">
        <v>0</v>
      </c>
      <c r="G183" s="334"/>
      <c r="H183" s="125" t="str">
        <f t="shared" si="2"/>
        <v>0000</v>
      </c>
    </row>
    <row r="184" spans="1:8" ht="21.95" customHeight="1">
      <c r="A184" s="125">
        <v>2012950</v>
      </c>
      <c r="B184" s="274" t="s">
        <v>103</v>
      </c>
      <c r="C184" s="335">
        <v>305</v>
      </c>
      <c r="D184" s="335">
        <v>305</v>
      </c>
      <c r="E184" s="335">
        <v>423</v>
      </c>
      <c r="F184" s="335">
        <v>423</v>
      </c>
      <c r="G184" s="334">
        <v>1</v>
      </c>
      <c r="H184" s="125" t="str">
        <f t="shared" si="2"/>
        <v>305305423423</v>
      </c>
    </row>
    <row r="185" spans="1:8" ht="21.95" customHeight="1">
      <c r="A185" s="125">
        <v>2012999</v>
      </c>
      <c r="B185" s="274" t="s">
        <v>199</v>
      </c>
      <c r="C185" s="335">
        <v>1281</v>
      </c>
      <c r="D185" s="335">
        <v>1281</v>
      </c>
      <c r="E185" s="335">
        <v>1251</v>
      </c>
      <c r="F185" s="335">
        <v>1251</v>
      </c>
      <c r="G185" s="334">
        <v>1</v>
      </c>
      <c r="H185" s="125" t="str">
        <f t="shared" si="2"/>
        <v>1281128112511251</v>
      </c>
    </row>
    <row r="186" spans="1:8" ht="21.95" customHeight="1">
      <c r="A186" s="125">
        <v>20131</v>
      </c>
      <c r="B186" s="274" t="s">
        <v>200</v>
      </c>
      <c r="C186" s="335">
        <v>5388</v>
      </c>
      <c r="D186" s="335">
        <v>5388</v>
      </c>
      <c r="E186" s="335">
        <v>6317</v>
      </c>
      <c r="F186" s="335">
        <v>6317</v>
      </c>
      <c r="G186" s="334">
        <v>1</v>
      </c>
      <c r="H186" s="125" t="str">
        <f t="shared" si="2"/>
        <v>5388538863176317</v>
      </c>
    </row>
    <row r="187" spans="1:8" ht="21.95" customHeight="1">
      <c r="A187" s="125">
        <v>2013101</v>
      </c>
      <c r="B187" s="274" t="s">
        <v>94</v>
      </c>
      <c r="C187" s="335">
        <v>4259</v>
      </c>
      <c r="D187" s="335">
        <v>4259</v>
      </c>
      <c r="E187" s="335">
        <v>4567</v>
      </c>
      <c r="F187" s="335">
        <v>4567</v>
      </c>
      <c r="G187" s="334">
        <v>1</v>
      </c>
      <c r="H187" s="125" t="str">
        <f t="shared" si="2"/>
        <v>4259425945674567</v>
      </c>
    </row>
    <row r="188" spans="1:8" ht="21.95" customHeight="1">
      <c r="A188" s="125">
        <v>2013102</v>
      </c>
      <c r="B188" s="274" t="s">
        <v>95</v>
      </c>
      <c r="C188" s="335">
        <v>223</v>
      </c>
      <c r="D188" s="335">
        <v>223</v>
      </c>
      <c r="E188" s="335">
        <v>778</v>
      </c>
      <c r="F188" s="335">
        <v>778</v>
      </c>
      <c r="G188" s="334">
        <v>1</v>
      </c>
      <c r="H188" s="125" t="str">
        <f t="shared" si="2"/>
        <v>223223778778</v>
      </c>
    </row>
    <row r="189" spans="1:8" ht="21.95" customHeight="1">
      <c r="A189" s="125">
        <v>2013103</v>
      </c>
      <c r="B189" s="274" t="s">
        <v>96</v>
      </c>
      <c r="C189" s="335">
        <v>600</v>
      </c>
      <c r="D189" s="335">
        <v>600</v>
      </c>
      <c r="E189" s="335">
        <v>580</v>
      </c>
      <c r="F189" s="335">
        <v>580</v>
      </c>
      <c r="G189" s="334">
        <v>1</v>
      </c>
      <c r="H189" s="125" t="str">
        <f t="shared" si="2"/>
        <v>600600580580</v>
      </c>
    </row>
    <row r="190" spans="1:8" ht="21.95" hidden="1" customHeight="1">
      <c r="A190" s="125">
        <v>2013105</v>
      </c>
      <c r="B190" s="274" t="s">
        <v>201</v>
      </c>
      <c r="C190" s="335">
        <v>0</v>
      </c>
      <c r="D190" s="335">
        <v>0</v>
      </c>
      <c r="E190" s="335">
        <v>0</v>
      </c>
      <c r="F190" s="335">
        <v>0</v>
      </c>
      <c r="G190" s="334"/>
      <c r="H190" s="125" t="str">
        <f t="shared" si="2"/>
        <v>0000</v>
      </c>
    </row>
    <row r="191" spans="1:8" ht="21.95" customHeight="1">
      <c r="A191" s="125">
        <v>2013150</v>
      </c>
      <c r="B191" s="274" t="s">
        <v>103</v>
      </c>
      <c r="C191" s="335">
        <v>306</v>
      </c>
      <c r="D191" s="335">
        <v>306</v>
      </c>
      <c r="E191" s="335">
        <v>392</v>
      </c>
      <c r="F191" s="335">
        <v>392</v>
      </c>
      <c r="G191" s="334">
        <v>1</v>
      </c>
      <c r="H191" s="125" t="str">
        <f t="shared" si="2"/>
        <v>306306392392</v>
      </c>
    </row>
    <row r="192" spans="1:8" ht="21.95" hidden="1" customHeight="1">
      <c r="A192" s="125">
        <v>2013199</v>
      </c>
      <c r="B192" s="274" t="s">
        <v>202</v>
      </c>
      <c r="C192" s="335">
        <v>0</v>
      </c>
      <c r="D192" s="335">
        <v>0</v>
      </c>
      <c r="E192" s="335">
        <v>0</v>
      </c>
      <c r="F192" s="335">
        <v>0</v>
      </c>
      <c r="G192" s="334"/>
      <c r="H192" s="125" t="str">
        <f t="shared" si="2"/>
        <v>0000</v>
      </c>
    </row>
    <row r="193" spans="1:8" ht="21.95" customHeight="1">
      <c r="A193" s="125">
        <v>20132</v>
      </c>
      <c r="B193" s="274" t="s">
        <v>203</v>
      </c>
      <c r="C193" s="335">
        <v>1499</v>
      </c>
      <c r="D193" s="335">
        <v>1499</v>
      </c>
      <c r="E193" s="335">
        <v>1276</v>
      </c>
      <c r="F193" s="335">
        <v>1276</v>
      </c>
      <c r="G193" s="334">
        <v>1</v>
      </c>
      <c r="H193" s="125" t="str">
        <f t="shared" si="2"/>
        <v>1499149912761276</v>
      </c>
    </row>
    <row r="194" spans="1:8" ht="21.95" customHeight="1">
      <c r="A194" s="125">
        <v>2013201</v>
      </c>
      <c r="B194" s="274" t="s">
        <v>94</v>
      </c>
      <c r="C194" s="335">
        <v>454</v>
      </c>
      <c r="D194" s="335">
        <v>454</v>
      </c>
      <c r="E194" s="335">
        <v>478</v>
      </c>
      <c r="F194" s="335">
        <v>478</v>
      </c>
      <c r="G194" s="334">
        <v>1</v>
      </c>
      <c r="H194" s="125" t="str">
        <f t="shared" si="2"/>
        <v>454454478478</v>
      </c>
    </row>
    <row r="195" spans="1:8" ht="21.95" customHeight="1">
      <c r="A195" s="125">
        <v>2013202</v>
      </c>
      <c r="B195" s="274" t="s">
        <v>95</v>
      </c>
      <c r="C195" s="335">
        <v>994</v>
      </c>
      <c r="D195" s="335">
        <v>994</v>
      </c>
      <c r="E195" s="335">
        <v>755</v>
      </c>
      <c r="F195" s="335">
        <v>755</v>
      </c>
      <c r="G195" s="334">
        <v>1</v>
      </c>
      <c r="H195" s="125" t="str">
        <f t="shared" si="2"/>
        <v>994994755755</v>
      </c>
    </row>
    <row r="196" spans="1:8" ht="21.95" hidden="1" customHeight="1">
      <c r="A196" s="125">
        <v>2013203</v>
      </c>
      <c r="B196" s="274" t="s">
        <v>96</v>
      </c>
      <c r="C196" s="335">
        <v>0</v>
      </c>
      <c r="D196" s="335">
        <v>0</v>
      </c>
      <c r="E196" s="335">
        <v>0</v>
      </c>
      <c r="F196" s="335">
        <v>0</v>
      </c>
      <c r="G196" s="334"/>
      <c r="H196" s="125" t="str">
        <f t="shared" si="2"/>
        <v>0000</v>
      </c>
    </row>
    <row r="197" spans="1:8" ht="21.95" hidden="1" customHeight="1">
      <c r="A197" s="125">
        <v>2013204</v>
      </c>
      <c r="B197" s="274" t="s">
        <v>204</v>
      </c>
      <c r="C197" s="335">
        <v>0</v>
      </c>
      <c r="D197" s="335">
        <v>0</v>
      </c>
      <c r="E197" s="335">
        <v>0</v>
      </c>
      <c r="F197" s="335">
        <v>0</v>
      </c>
      <c r="G197" s="334"/>
      <c r="H197" s="125" t="str">
        <f t="shared" si="2"/>
        <v>0000</v>
      </c>
    </row>
    <row r="198" spans="1:8" ht="21.95" customHeight="1">
      <c r="A198" s="125">
        <v>2013250</v>
      </c>
      <c r="B198" s="274" t="s">
        <v>103</v>
      </c>
      <c r="C198" s="335">
        <v>51</v>
      </c>
      <c r="D198" s="335">
        <v>51</v>
      </c>
      <c r="E198" s="335">
        <v>40</v>
      </c>
      <c r="F198" s="335">
        <v>40</v>
      </c>
      <c r="G198" s="334">
        <v>1</v>
      </c>
      <c r="H198" s="125" t="str">
        <f t="shared" si="2"/>
        <v>51514040</v>
      </c>
    </row>
    <row r="199" spans="1:8" ht="21.95" customHeight="1">
      <c r="A199" s="125">
        <v>2013299</v>
      </c>
      <c r="B199" s="274" t="s">
        <v>205</v>
      </c>
      <c r="C199" s="335">
        <v>0</v>
      </c>
      <c r="D199" s="335">
        <v>0</v>
      </c>
      <c r="E199" s="335">
        <v>3</v>
      </c>
      <c r="F199" s="335">
        <v>3</v>
      </c>
      <c r="G199" s="334">
        <v>1</v>
      </c>
      <c r="H199" s="125" t="str">
        <f t="shared" ref="H199:H262" si="3">C199&amp;D199&amp;E199&amp;F199</f>
        <v>0033</v>
      </c>
    </row>
    <row r="200" spans="1:8" ht="21.95" customHeight="1">
      <c r="A200" s="125">
        <v>20133</v>
      </c>
      <c r="B200" s="274" t="s">
        <v>206</v>
      </c>
      <c r="C200" s="335">
        <v>2129</v>
      </c>
      <c r="D200" s="335">
        <v>2129</v>
      </c>
      <c r="E200" s="335">
        <v>2312</v>
      </c>
      <c r="F200" s="335">
        <v>2312</v>
      </c>
      <c r="G200" s="334">
        <v>1</v>
      </c>
      <c r="H200" s="125" t="str">
        <f t="shared" si="3"/>
        <v>2129212923122312</v>
      </c>
    </row>
    <row r="201" spans="1:8" ht="21.95" customHeight="1">
      <c r="A201" s="125">
        <v>2013301</v>
      </c>
      <c r="B201" s="274" t="s">
        <v>94</v>
      </c>
      <c r="C201" s="335">
        <v>1195</v>
      </c>
      <c r="D201" s="335">
        <v>1195</v>
      </c>
      <c r="E201" s="335">
        <v>468</v>
      </c>
      <c r="F201" s="335">
        <v>468</v>
      </c>
      <c r="G201" s="334">
        <v>1</v>
      </c>
      <c r="H201" s="125" t="str">
        <f t="shared" si="3"/>
        <v>11951195468468</v>
      </c>
    </row>
    <row r="202" spans="1:8" ht="21.95" customHeight="1">
      <c r="A202" s="125">
        <v>2013302</v>
      </c>
      <c r="B202" s="274" t="s">
        <v>95</v>
      </c>
      <c r="C202" s="335">
        <v>20</v>
      </c>
      <c r="D202" s="335">
        <v>20</v>
      </c>
      <c r="E202" s="335">
        <v>796</v>
      </c>
      <c r="F202" s="335">
        <v>796</v>
      </c>
      <c r="G202" s="334">
        <v>1</v>
      </c>
      <c r="H202" s="125" t="str">
        <f t="shared" si="3"/>
        <v>2020796796</v>
      </c>
    </row>
    <row r="203" spans="1:8" ht="21.95" hidden="1" customHeight="1">
      <c r="A203" s="125">
        <v>2013303</v>
      </c>
      <c r="B203" s="274" t="s">
        <v>96</v>
      </c>
      <c r="C203" s="335">
        <v>0</v>
      </c>
      <c r="D203" s="335">
        <v>0</v>
      </c>
      <c r="E203" s="335">
        <v>0</v>
      </c>
      <c r="F203" s="335">
        <v>0</v>
      </c>
      <c r="G203" s="334"/>
      <c r="H203" s="125" t="str">
        <f t="shared" si="3"/>
        <v>0000</v>
      </c>
    </row>
    <row r="204" spans="1:8" ht="21.95" customHeight="1">
      <c r="A204" s="125">
        <v>2013350</v>
      </c>
      <c r="B204" s="274" t="s">
        <v>103</v>
      </c>
      <c r="C204" s="335">
        <v>914</v>
      </c>
      <c r="D204" s="335">
        <v>914</v>
      </c>
      <c r="E204" s="335">
        <v>419</v>
      </c>
      <c r="F204" s="335">
        <v>419</v>
      </c>
      <c r="G204" s="334">
        <v>1</v>
      </c>
      <c r="H204" s="125" t="str">
        <f t="shared" si="3"/>
        <v>914914419419</v>
      </c>
    </row>
    <row r="205" spans="1:8" ht="21.95" customHeight="1">
      <c r="A205" s="125">
        <v>2013399</v>
      </c>
      <c r="B205" s="274" t="s">
        <v>207</v>
      </c>
      <c r="C205" s="335">
        <v>0</v>
      </c>
      <c r="D205" s="335">
        <v>0</v>
      </c>
      <c r="E205" s="335">
        <v>629</v>
      </c>
      <c r="F205" s="335">
        <v>629</v>
      </c>
      <c r="G205" s="334">
        <v>1</v>
      </c>
      <c r="H205" s="125" t="str">
        <f t="shared" si="3"/>
        <v>00629629</v>
      </c>
    </row>
    <row r="206" spans="1:8" ht="21.95" customHeight="1">
      <c r="A206" s="125">
        <v>20134</v>
      </c>
      <c r="B206" s="274" t="s">
        <v>208</v>
      </c>
      <c r="C206" s="335">
        <v>561</v>
      </c>
      <c r="D206" s="335">
        <v>561</v>
      </c>
      <c r="E206" s="335">
        <v>632</v>
      </c>
      <c r="F206" s="335">
        <v>632</v>
      </c>
      <c r="G206" s="334">
        <v>1</v>
      </c>
      <c r="H206" s="125" t="str">
        <f t="shared" si="3"/>
        <v>561561632632</v>
      </c>
    </row>
    <row r="207" spans="1:8" ht="21.95" customHeight="1">
      <c r="A207" s="125">
        <v>2013401</v>
      </c>
      <c r="B207" s="274" t="s">
        <v>94</v>
      </c>
      <c r="C207" s="335">
        <v>265</v>
      </c>
      <c r="D207" s="335">
        <v>265</v>
      </c>
      <c r="E207" s="335">
        <v>305</v>
      </c>
      <c r="F207" s="335">
        <v>305</v>
      </c>
      <c r="G207" s="334">
        <v>1</v>
      </c>
      <c r="H207" s="125" t="str">
        <f t="shared" si="3"/>
        <v>265265305305</v>
      </c>
    </row>
    <row r="208" spans="1:8" ht="21.95" customHeight="1">
      <c r="A208" s="125">
        <v>2013402</v>
      </c>
      <c r="B208" s="274" t="s">
        <v>95</v>
      </c>
      <c r="C208" s="335">
        <v>254</v>
      </c>
      <c r="D208" s="335">
        <v>254</v>
      </c>
      <c r="E208" s="335">
        <v>254</v>
      </c>
      <c r="F208" s="335">
        <v>254</v>
      </c>
      <c r="G208" s="334">
        <v>1</v>
      </c>
      <c r="H208" s="125" t="str">
        <f t="shared" si="3"/>
        <v>254254254254</v>
      </c>
    </row>
    <row r="209" spans="1:8" ht="21.95" hidden="1" customHeight="1">
      <c r="A209" s="125">
        <v>2013403</v>
      </c>
      <c r="B209" s="274" t="s">
        <v>96</v>
      </c>
      <c r="C209" s="335">
        <v>0</v>
      </c>
      <c r="D209" s="335">
        <v>0</v>
      </c>
      <c r="E209" s="335">
        <v>0</v>
      </c>
      <c r="F209" s="335">
        <v>0</v>
      </c>
      <c r="G209" s="334"/>
      <c r="H209" s="125" t="str">
        <f t="shared" si="3"/>
        <v>0000</v>
      </c>
    </row>
    <row r="210" spans="1:8" ht="21.95" customHeight="1">
      <c r="A210" s="125">
        <v>2013404</v>
      </c>
      <c r="B210" s="274" t="s">
        <v>209</v>
      </c>
      <c r="C210" s="335">
        <v>0</v>
      </c>
      <c r="D210" s="335">
        <v>0</v>
      </c>
      <c r="E210" s="335">
        <v>20</v>
      </c>
      <c r="F210" s="335">
        <v>20</v>
      </c>
      <c r="G210" s="334">
        <v>1</v>
      </c>
      <c r="H210" s="125" t="str">
        <f t="shared" si="3"/>
        <v>002020</v>
      </c>
    </row>
    <row r="211" spans="1:8" ht="21.95" hidden="1" customHeight="1">
      <c r="A211" s="125">
        <v>2013405</v>
      </c>
      <c r="B211" s="274" t="s">
        <v>210</v>
      </c>
      <c r="C211" s="335">
        <v>0</v>
      </c>
      <c r="D211" s="335">
        <v>0</v>
      </c>
      <c r="E211" s="335">
        <v>0</v>
      </c>
      <c r="F211" s="335">
        <v>0</v>
      </c>
      <c r="G211" s="334"/>
      <c r="H211" s="125" t="str">
        <f t="shared" si="3"/>
        <v>0000</v>
      </c>
    </row>
    <row r="212" spans="1:8" ht="21.95" customHeight="1">
      <c r="A212" s="125">
        <v>2013450</v>
      </c>
      <c r="B212" s="274" t="s">
        <v>103</v>
      </c>
      <c r="C212" s="335">
        <v>42</v>
      </c>
      <c r="D212" s="335">
        <v>42</v>
      </c>
      <c r="E212" s="335">
        <v>53</v>
      </c>
      <c r="F212" s="335">
        <v>53</v>
      </c>
      <c r="G212" s="334">
        <v>1</v>
      </c>
      <c r="H212" s="125" t="str">
        <f t="shared" si="3"/>
        <v>42425353</v>
      </c>
    </row>
    <row r="213" spans="1:8" ht="21.95" hidden="1" customHeight="1">
      <c r="A213" s="125">
        <v>2013499</v>
      </c>
      <c r="B213" s="274" t="s">
        <v>211</v>
      </c>
      <c r="C213" s="335">
        <v>0</v>
      </c>
      <c r="D213" s="335">
        <v>0</v>
      </c>
      <c r="E213" s="335">
        <v>0</v>
      </c>
      <c r="F213" s="335">
        <v>0</v>
      </c>
      <c r="G213" s="334"/>
      <c r="H213" s="125" t="str">
        <f t="shared" si="3"/>
        <v>0000</v>
      </c>
    </row>
    <row r="214" spans="1:8" ht="21.95" hidden="1" customHeight="1">
      <c r="A214" s="125">
        <v>20135</v>
      </c>
      <c r="B214" s="274" t="s">
        <v>212</v>
      </c>
      <c r="C214" s="335">
        <v>0</v>
      </c>
      <c r="D214" s="335">
        <v>0</v>
      </c>
      <c r="E214" s="335">
        <v>0</v>
      </c>
      <c r="F214" s="335">
        <v>0</v>
      </c>
      <c r="G214" s="334"/>
      <c r="H214" s="125" t="str">
        <f t="shared" si="3"/>
        <v>0000</v>
      </c>
    </row>
    <row r="215" spans="1:8" ht="21.95" hidden="1" customHeight="1">
      <c r="A215" s="125">
        <v>2013501</v>
      </c>
      <c r="B215" s="274" t="s">
        <v>94</v>
      </c>
      <c r="C215" s="335">
        <v>0</v>
      </c>
      <c r="D215" s="335">
        <v>0</v>
      </c>
      <c r="E215" s="335">
        <v>0</v>
      </c>
      <c r="F215" s="335">
        <v>0</v>
      </c>
      <c r="G215" s="334"/>
      <c r="H215" s="125" t="str">
        <f t="shared" si="3"/>
        <v>0000</v>
      </c>
    </row>
    <row r="216" spans="1:8" ht="21.95" hidden="1" customHeight="1">
      <c r="A216" s="125">
        <v>2013502</v>
      </c>
      <c r="B216" s="274" t="s">
        <v>95</v>
      </c>
      <c r="C216" s="335">
        <v>0</v>
      </c>
      <c r="D216" s="335">
        <v>0</v>
      </c>
      <c r="E216" s="335">
        <v>0</v>
      </c>
      <c r="F216" s="335">
        <v>0</v>
      </c>
      <c r="G216" s="334"/>
      <c r="H216" s="125" t="str">
        <f t="shared" si="3"/>
        <v>0000</v>
      </c>
    </row>
    <row r="217" spans="1:8" ht="21.95" hidden="1" customHeight="1">
      <c r="A217" s="125">
        <v>2013503</v>
      </c>
      <c r="B217" s="274" t="s">
        <v>96</v>
      </c>
      <c r="C217" s="335">
        <v>0</v>
      </c>
      <c r="D217" s="335">
        <v>0</v>
      </c>
      <c r="E217" s="335">
        <v>0</v>
      </c>
      <c r="F217" s="335">
        <v>0</v>
      </c>
      <c r="G217" s="334"/>
      <c r="H217" s="125" t="str">
        <f t="shared" si="3"/>
        <v>0000</v>
      </c>
    </row>
    <row r="218" spans="1:8" ht="21.95" hidden="1" customHeight="1">
      <c r="A218" s="125">
        <v>2013550</v>
      </c>
      <c r="B218" s="274" t="s">
        <v>103</v>
      </c>
      <c r="C218" s="335">
        <v>0</v>
      </c>
      <c r="D218" s="335">
        <v>0</v>
      </c>
      <c r="E218" s="335">
        <v>0</v>
      </c>
      <c r="F218" s="335">
        <v>0</v>
      </c>
      <c r="G218" s="334"/>
      <c r="H218" s="125" t="str">
        <f t="shared" si="3"/>
        <v>0000</v>
      </c>
    </row>
    <row r="219" spans="1:8" ht="21.95" hidden="1" customHeight="1">
      <c r="A219" s="125">
        <v>2013599</v>
      </c>
      <c r="B219" s="274" t="s">
        <v>213</v>
      </c>
      <c r="C219" s="335">
        <v>0</v>
      </c>
      <c r="D219" s="335">
        <v>0</v>
      </c>
      <c r="E219" s="335">
        <v>0</v>
      </c>
      <c r="F219" s="335">
        <v>0</v>
      </c>
      <c r="G219" s="334"/>
      <c r="H219" s="125" t="str">
        <f t="shared" si="3"/>
        <v>0000</v>
      </c>
    </row>
    <row r="220" spans="1:8" ht="21.95" customHeight="1">
      <c r="A220" s="125">
        <v>20136</v>
      </c>
      <c r="B220" s="274" t="s">
        <v>214</v>
      </c>
      <c r="C220" s="335">
        <v>2105</v>
      </c>
      <c r="D220" s="335">
        <v>2105</v>
      </c>
      <c r="E220" s="335">
        <v>2027</v>
      </c>
      <c r="F220" s="335">
        <v>2027</v>
      </c>
      <c r="G220" s="334">
        <v>1</v>
      </c>
      <c r="H220" s="125" t="str">
        <f t="shared" si="3"/>
        <v>2105210520272027</v>
      </c>
    </row>
    <row r="221" spans="1:8" ht="21.95" customHeight="1">
      <c r="A221" s="125">
        <v>2013601</v>
      </c>
      <c r="B221" s="274" t="s">
        <v>94</v>
      </c>
      <c r="C221" s="335">
        <v>537</v>
      </c>
      <c r="D221" s="335">
        <v>537</v>
      </c>
      <c r="E221" s="335">
        <v>570</v>
      </c>
      <c r="F221" s="335">
        <v>570</v>
      </c>
      <c r="G221" s="334">
        <v>1</v>
      </c>
      <c r="H221" s="125" t="str">
        <f t="shared" si="3"/>
        <v>537537570570</v>
      </c>
    </row>
    <row r="222" spans="1:8" ht="21.95" customHeight="1">
      <c r="A222" s="125">
        <v>2013602</v>
      </c>
      <c r="B222" s="274" t="s">
        <v>95</v>
      </c>
      <c r="C222" s="335">
        <v>853</v>
      </c>
      <c r="D222" s="335">
        <v>853</v>
      </c>
      <c r="E222" s="335">
        <v>713</v>
      </c>
      <c r="F222" s="335">
        <v>713</v>
      </c>
      <c r="G222" s="334">
        <v>1</v>
      </c>
      <c r="H222" s="125" t="str">
        <f t="shared" si="3"/>
        <v>853853713713</v>
      </c>
    </row>
    <row r="223" spans="1:8" ht="21.95" hidden="1" customHeight="1">
      <c r="A223" s="125">
        <v>2013603</v>
      </c>
      <c r="B223" s="274" t="s">
        <v>96</v>
      </c>
      <c r="C223" s="335">
        <v>0</v>
      </c>
      <c r="D223" s="335">
        <v>0</v>
      </c>
      <c r="E223" s="335">
        <v>0</v>
      </c>
      <c r="F223" s="335">
        <v>0</v>
      </c>
      <c r="G223" s="334"/>
      <c r="H223" s="125" t="str">
        <f t="shared" si="3"/>
        <v>0000</v>
      </c>
    </row>
    <row r="224" spans="1:8" ht="21.95" customHeight="1">
      <c r="A224" s="125">
        <v>2013650</v>
      </c>
      <c r="B224" s="274" t="s">
        <v>103</v>
      </c>
      <c r="C224" s="335">
        <v>52</v>
      </c>
      <c r="D224" s="335">
        <v>52</v>
      </c>
      <c r="E224" s="335">
        <v>74</v>
      </c>
      <c r="F224" s="335">
        <v>74</v>
      </c>
      <c r="G224" s="334">
        <v>1</v>
      </c>
      <c r="H224" s="125" t="str">
        <f t="shared" si="3"/>
        <v>52527474</v>
      </c>
    </row>
    <row r="225" spans="1:8" ht="21.95" customHeight="1">
      <c r="A225" s="125">
        <v>2013699</v>
      </c>
      <c r="B225" s="274" t="s">
        <v>215</v>
      </c>
      <c r="C225" s="335">
        <v>663</v>
      </c>
      <c r="D225" s="335">
        <v>663</v>
      </c>
      <c r="E225" s="335">
        <v>670</v>
      </c>
      <c r="F225" s="335">
        <v>670</v>
      </c>
      <c r="G225" s="334">
        <v>1</v>
      </c>
      <c r="H225" s="125" t="str">
        <f t="shared" si="3"/>
        <v>663663670670</v>
      </c>
    </row>
    <row r="226" spans="1:8" ht="21.95" hidden="1" customHeight="1">
      <c r="A226" s="125">
        <v>20137</v>
      </c>
      <c r="B226" s="274" t="s">
        <v>216</v>
      </c>
      <c r="C226" s="335">
        <v>0</v>
      </c>
      <c r="D226" s="335">
        <v>0</v>
      </c>
      <c r="E226" s="335">
        <v>0</v>
      </c>
      <c r="F226" s="335">
        <v>0</v>
      </c>
      <c r="G226" s="334"/>
      <c r="H226" s="125" t="str">
        <f t="shared" si="3"/>
        <v>0000</v>
      </c>
    </row>
    <row r="227" spans="1:8" ht="21.95" hidden="1" customHeight="1">
      <c r="A227" s="125">
        <v>2013701</v>
      </c>
      <c r="B227" s="274" t="s">
        <v>94</v>
      </c>
      <c r="C227" s="335">
        <v>0</v>
      </c>
      <c r="D227" s="335">
        <v>0</v>
      </c>
      <c r="E227" s="335">
        <v>0</v>
      </c>
      <c r="F227" s="335">
        <v>0</v>
      </c>
      <c r="G227" s="334"/>
      <c r="H227" s="125" t="str">
        <f t="shared" si="3"/>
        <v>0000</v>
      </c>
    </row>
    <row r="228" spans="1:8" ht="21.95" hidden="1" customHeight="1">
      <c r="A228" s="125">
        <v>2013702</v>
      </c>
      <c r="B228" s="274" t="s">
        <v>95</v>
      </c>
      <c r="C228" s="335">
        <v>0</v>
      </c>
      <c r="D228" s="335">
        <v>0</v>
      </c>
      <c r="E228" s="335">
        <v>0</v>
      </c>
      <c r="F228" s="335">
        <v>0</v>
      </c>
      <c r="G228" s="334"/>
      <c r="H228" s="125" t="str">
        <f t="shared" si="3"/>
        <v>0000</v>
      </c>
    </row>
    <row r="229" spans="1:8" ht="21.95" hidden="1" customHeight="1">
      <c r="A229" s="125">
        <v>2013703</v>
      </c>
      <c r="B229" s="274" t="s">
        <v>96</v>
      </c>
      <c r="C229" s="335">
        <v>0</v>
      </c>
      <c r="D229" s="335">
        <v>0</v>
      </c>
      <c r="E229" s="335">
        <v>0</v>
      </c>
      <c r="F229" s="335">
        <v>0</v>
      </c>
      <c r="G229" s="334"/>
      <c r="H229" s="125" t="str">
        <f t="shared" si="3"/>
        <v>0000</v>
      </c>
    </row>
    <row r="230" spans="1:8" ht="21.95" hidden="1" customHeight="1">
      <c r="A230" s="125">
        <v>2013750</v>
      </c>
      <c r="B230" s="274" t="s">
        <v>103</v>
      </c>
      <c r="C230" s="335">
        <v>0</v>
      </c>
      <c r="D230" s="335">
        <v>0</v>
      </c>
      <c r="E230" s="335">
        <v>0</v>
      </c>
      <c r="F230" s="335">
        <v>0</v>
      </c>
      <c r="G230" s="334"/>
      <c r="H230" s="125" t="str">
        <f t="shared" si="3"/>
        <v>0000</v>
      </c>
    </row>
    <row r="231" spans="1:8" ht="21.95" hidden="1" customHeight="1">
      <c r="A231" s="125">
        <v>2013799</v>
      </c>
      <c r="B231" s="274" t="s">
        <v>217</v>
      </c>
      <c r="C231" s="335">
        <v>0</v>
      </c>
      <c r="D231" s="335">
        <v>0</v>
      </c>
      <c r="E231" s="335">
        <v>0</v>
      </c>
      <c r="F231" s="335">
        <v>0</v>
      </c>
      <c r="G231" s="334"/>
      <c r="H231" s="125" t="str">
        <f t="shared" si="3"/>
        <v>0000</v>
      </c>
    </row>
    <row r="232" spans="1:8" ht="21.95" customHeight="1">
      <c r="A232" s="125">
        <v>20138</v>
      </c>
      <c r="B232" s="274" t="s">
        <v>218</v>
      </c>
      <c r="C232" s="335">
        <v>556</v>
      </c>
      <c r="D232" s="335">
        <v>556</v>
      </c>
      <c r="E232" s="335">
        <v>357</v>
      </c>
      <c r="F232" s="335">
        <v>357</v>
      </c>
      <c r="G232" s="334">
        <v>1</v>
      </c>
      <c r="H232" s="125" t="str">
        <f t="shared" si="3"/>
        <v>556556357357</v>
      </c>
    </row>
    <row r="233" spans="1:8" ht="21.95" hidden="1" customHeight="1">
      <c r="A233" s="125">
        <v>2013801</v>
      </c>
      <c r="B233" s="274" t="s">
        <v>94</v>
      </c>
      <c r="C233" s="335">
        <v>0</v>
      </c>
      <c r="D233" s="335">
        <v>0</v>
      </c>
      <c r="E233" s="335">
        <v>0</v>
      </c>
      <c r="F233" s="335">
        <v>0</v>
      </c>
      <c r="G233" s="334"/>
      <c r="H233" s="125" t="str">
        <f t="shared" si="3"/>
        <v>0000</v>
      </c>
    </row>
    <row r="234" spans="1:8" ht="21.95" hidden="1" customHeight="1">
      <c r="A234" s="125">
        <v>2013802</v>
      </c>
      <c r="B234" s="274" t="s">
        <v>95</v>
      </c>
      <c r="C234" s="335">
        <v>0</v>
      </c>
      <c r="D234" s="335">
        <v>0</v>
      </c>
      <c r="E234" s="335">
        <v>0</v>
      </c>
      <c r="F234" s="335">
        <v>0</v>
      </c>
      <c r="G234" s="334"/>
      <c r="H234" s="125" t="str">
        <f t="shared" si="3"/>
        <v>0000</v>
      </c>
    </row>
    <row r="235" spans="1:8" ht="21.95" hidden="1" customHeight="1">
      <c r="A235" s="125">
        <v>2013803</v>
      </c>
      <c r="B235" s="274" t="s">
        <v>96</v>
      </c>
      <c r="C235" s="335">
        <v>0</v>
      </c>
      <c r="D235" s="335">
        <v>0</v>
      </c>
      <c r="E235" s="335">
        <v>0</v>
      </c>
      <c r="F235" s="335">
        <v>0</v>
      </c>
      <c r="G235" s="334"/>
      <c r="H235" s="125" t="str">
        <f t="shared" si="3"/>
        <v>0000</v>
      </c>
    </row>
    <row r="236" spans="1:8" ht="21.95" hidden="1" customHeight="1">
      <c r="A236" s="125">
        <v>2013804</v>
      </c>
      <c r="B236" s="274" t="s">
        <v>219</v>
      </c>
      <c r="C236" s="335">
        <v>0</v>
      </c>
      <c r="D236" s="335">
        <v>0</v>
      </c>
      <c r="E236" s="335">
        <v>0</v>
      </c>
      <c r="F236" s="335">
        <v>0</v>
      </c>
      <c r="G236" s="334"/>
      <c r="H236" s="125" t="str">
        <f t="shared" si="3"/>
        <v>0000</v>
      </c>
    </row>
    <row r="237" spans="1:8" ht="21.95" customHeight="1">
      <c r="A237" s="125">
        <v>2013805</v>
      </c>
      <c r="B237" s="274" t="s">
        <v>220</v>
      </c>
      <c r="C237" s="335">
        <v>398</v>
      </c>
      <c r="D237" s="335">
        <v>398</v>
      </c>
      <c r="E237" s="335">
        <v>0</v>
      </c>
      <c r="F237" s="335">
        <v>0</v>
      </c>
      <c r="G237" s="334"/>
      <c r="H237" s="125" t="str">
        <f t="shared" si="3"/>
        <v>39839800</v>
      </c>
    </row>
    <row r="238" spans="1:8" ht="21.95" hidden="1" customHeight="1">
      <c r="A238" s="125">
        <v>2013806</v>
      </c>
      <c r="B238" s="274" t="s">
        <v>221</v>
      </c>
      <c r="C238" s="335">
        <v>0</v>
      </c>
      <c r="D238" s="335">
        <v>0</v>
      </c>
      <c r="E238" s="335">
        <v>0</v>
      </c>
      <c r="F238" s="335">
        <v>0</v>
      </c>
      <c r="G238" s="334"/>
      <c r="H238" s="125" t="str">
        <f t="shared" si="3"/>
        <v>0000</v>
      </c>
    </row>
    <row r="239" spans="1:8" ht="21.95" hidden="1" customHeight="1">
      <c r="A239" s="125">
        <v>2013807</v>
      </c>
      <c r="B239" s="274" t="s">
        <v>222</v>
      </c>
      <c r="C239" s="335">
        <v>0</v>
      </c>
      <c r="D239" s="335">
        <v>0</v>
      </c>
      <c r="E239" s="335">
        <v>0</v>
      </c>
      <c r="F239" s="335">
        <v>0</v>
      </c>
      <c r="G239" s="334"/>
      <c r="H239" s="125" t="str">
        <f t="shared" si="3"/>
        <v>0000</v>
      </c>
    </row>
    <row r="240" spans="1:8" ht="21.95" hidden="1" customHeight="1">
      <c r="A240" s="125">
        <v>2013808</v>
      </c>
      <c r="B240" s="274" t="s">
        <v>135</v>
      </c>
      <c r="C240" s="335">
        <v>0</v>
      </c>
      <c r="D240" s="335">
        <v>0</v>
      </c>
      <c r="E240" s="335">
        <v>0</v>
      </c>
      <c r="F240" s="335">
        <v>0</v>
      </c>
      <c r="G240" s="334"/>
      <c r="H240" s="125" t="str">
        <f t="shared" si="3"/>
        <v>0000</v>
      </c>
    </row>
    <row r="241" spans="1:8" ht="21.95" hidden="1" customHeight="1">
      <c r="A241" s="125">
        <v>2013809</v>
      </c>
      <c r="B241" s="274" t="s">
        <v>223</v>
      </c>
      <c r="C241" s="335">
        <v>0</v>
      </c>
      <c r="D241" s="335">
        <v>0</v>
      </c>
      <c r="E241" s="335">
        <v>0</v>
      </c>
      <c r="F241" s="335">
        <v>0</v>
      </c>
      <c r="G241" s="334"/>
      <c r="H241" s="125" t="str">
        <f t="shared" si="3"/>
        <v>0000</v>
      </c>
    </row>
    <row r="242" spans="1:8" ht="21.95" hidden="1" customHeight="1">
      <c r="A242" s="125">
        <v>2013810</v>
      </c>
      <c r="B242" s="274" t="s">
        <v>224</v>
      </c>
      <c r="C242" s="335">
        <v>0</v>
      </c>
      <c r="D242" s="335">
        <v>0</v>
      </c>
      <c r="E242" s="335">
        <v>0</v>
      </c>
      <c r="F242" s="335">
        <v>0</v>
      </c>
      <c r="G242" s="334"/>
      <c r="H242" s="125" t="str">
        <f t="shared" si="3"/>
        <v>0000</v>
      </c>
    </row>
    <row r="243" spans="1:8" ht="21.95" hidden="1" customHeight="1">
      <c r="A243" s="125">
        <v>2013811</v>
      </c>
      <c r="B243" s="274" t="s">
        <v>225</v>
      </c>
      <c r="C243" s="335">
        <v>0</v>
      </c>
      <c r="D243" s="335">
        <v>0</v>
      </c>
      <c r="E243" s="335">
        <v>0</v>
      </c>
      <c r="F243" s="335">
        <v>0</v>
      </c>
      <c r="G243" s="334"/>
      <c r="H243" s="125" t="str">
        <f t="shared" si="3"/>
        <v>0000</v>
      </c>
    </row>
    <row r="244" spans="1:8" ht="21.95" hidden="1" customHeight="1">
      <c r="A244" s="125">
        <v>2013812</v>
      </c>
      <c r="B244" s="274" t="s">
        <v>226</v>
      </c>
      <c r="C244" s="335">
        <v>0</v>
      </c>
      <c r="D244" s="335">
        <v>0</v>
      </c>
      <c r="E244" s="335">
        <v>0</v>
      </c>
      <c r="F244" s="335">
        <v>0</v>
      </c>
      <c r="G244" s="334"/>
      <c r="H244" s="125" t="str">
        <f t="shared" si="3"/>
        <v>0000</v>
      </c>
    </row>
    <row r="245" spans="1:8" ht="21.95" hidden="1" customHeight="1">
      <c r="A245" s="125">
        <v>2013813</v>
      </c>
      <c r="B245" s="274" t="s">
        <v>227</v>
      </c>
      <c r="C245" s="335">
        <v>0</v>
      </c>
      <c r="D245" s="335">
        <v>0</v>
      </c>
      <c r="E245" s="335">
        <v>0</v>
      </c>
      <c r="F245" s="335">
        <v>0</v>
      </c>
      <c r="G245" s="334"/>
      <c r="H245" s="125" t="str">
        <f t="shared" si="3"/>
        <v>0000</v>
      </c>
    </row>
    <row r="246" spans="1:8" ht="21.95" hidden="1" customHeight="1">
      <c r="A246" s="125">
        <v>2013814</v>
      </c>
      <c r="B246" s="274" t="s">
        <v>228</v>
      </c>
      <c r="C246" s="335">
        <v>0</v>
      </c>
      <c r="D246" s="335">
        <v>0</v>
      </c>
      <c r="E246" s="335">
        <v>0</v>
      </c>
      <c r="F246" s="335">
        <v>0</v>
      </c>
      <c r="G246" s="334"/>
      <c r="H246" s="125" t="str">
        <f t="shared" si="3"/>
        <v>0000</v>
      </c>
    </row>
    <row r="247" spans="1:8" ht="21.95" hidden="1" customHeight="1">
      <c r="A247" s="125">
        <v>2013850</v>
      </c>
      <c r="B247" s="274" t="s">
        <v>103</v>
      </c>
      <c r="C247" s="335">
        <v>0</v>
      </c>
      <c r="D247" s="335">
        <v>0</v>
      </c>
      <c r="E247" s="335">
        <v>0</v>
      </c>
      <c r="F247" s="335">
        <v>0</v>
      </c>
      <c r="G247" s="334"/>
      <c r="H247" s="125" t="str">
        <f t="shared" si="3"/>
        <v>0000</v>
      </c>
    </row>
    <row r="248" spans="1:8" ht="21.95" customHeight="1">
      <c r="A248" s="125">
        <v>2013899</v>
      </c>
      <c r="B248" s="274" t="s">
        <v>229</v>
      </c>
      <c r="C248" s="335">
        <v>158</v>
      </c>
      <c r="D248" s="335">
        <v>158</v>
      </c>
      <c r="E248" s="335">
        <v>357</v>
      </c>
      <c r="F248" s="335">
        <v>357</v>
      </c>
      <c r="G248" s="334">
        <v>1</v>
      </c>
      <c r="H248" s="125" t="str">
        <f t="shared" si="3"/>
        <v>158158357357</v>
      </c>
    </row>
    <row r="249" spans="1:8" ht="21.95" customHeight="1">
      <c r="A249" s="125">
        <v>20199</v>
      </c>
      <c r="B249" s="274" t="s">
        <v>230</v>
      </c>
      <c r="C249" s="335">
        <v>2990</v>
      </c>
      <c r="D249" s="335">
        <v>2990</v>
      </c>
      <c r="E249" s="335">
        <v>16108</v>
      </c>
      <c r="F249" s="335">
        <v>16108</v>
      </c>
      <c r="G249" s="334">
        <v>1</v>
      </c>
      <c r="H249" s="125" t="str">
        <f t="shared" si="3"/>
        <v>299029901610816108</v>
      </c>
    </row>
    <row r="250" spans="1:8" ht="21.95" hidden="1" customHeight="1">
      <c r="A250" s="125">
        <v>2019901</v>
      </c>
      <c r="B250" s="274" t="s">
        <v>231</v>
      </c>
      <c r="C250" s="335">
        <v>0</v>
      </c>
      <c r="D250" s="335">
        <v>0</v>
      </c>
      <c r="E250" s="335">
        <v>0</v>
      </c>
      <c r="F250" s="335">
        <v>0</v>
      </c>
      <c r="G250" s="334"/>
      <c r="H250" s="125" t="str">
        <f t="shared" si="3"/>
        <v>0000</v>
      </c>
    </row>
    <row r="251" spans="1:8" ht="21.95" customHeight="1">
      <c r="A251" s="125">
        <v>2019999</v>
      </c>
      <c r="B251" s="274" t="s">
        <v>232</v>
      </c>
      <c r="C251" s="335">
        <v>2990</v>
      </c>
      <c r="D251" s="335">
        <v>2990</v>
      </c>
      <c r="E251" s="335">
        <v>16108</v>
      </c>
      <c r="F251" s="335">
        <v>16108</v>
      </c>
      <c r="G251" s="334">
        <v>1</v>
      </c>
      <c r="H251" s="125" t="str">
        <f t="shared" si="3"/>
        <v>299029901610816108</v>
      </c>
    </row>
    <row r="252" spans="1:8" ht="21.95" hidden="1" customHeight="1">
      <c r="A252" s="125">
        <v>202</v>
      </c>
      <c r="B252" s="274" t="s">
        <v>20</v>
      </c>
      <c r="C252" s="335">
        <v>0</v>
      </c>
      <c r="D252" s="335">
        <v>0</v>
      </c>
      <c r="E252" s="335">
        <v>0</v>
      </c>
      <c r="F252" s="335">
        <v>0</v>
      </c>
      <c r="G252" s="334"/>
      <c r="H252" s="125" t="str">
        <f t="shared" si="3"/>
        <v>0000</v>
      </c>
    </row>
    <row r="253" spans="1:8" ht="21.95" hidden="1" customHeight="1">
      <c r="A253" s="125">
        <v>20201</v>
      </c>
      <c r="B253" s="274" t="s">
        <v>233</v>
      </c>
      <c r="C253" s="335"/>
      <c r="D253" s="335"/>
      <c r="E253" s="335">
        <v>0</v>
      </c>
      <c r="F253" s="335">
        <v>0</v>
      </c>
      <c r="G253" s="334"/>
      <c r="H253" s="125" t="str">
        <f t="shared" si="3"/>
        <v>00</v>
      </c>
    </row>
    <row r="254" spans="1:8" ht="21.95" hidden="1" customHeight="1">
      <c r="A254" s="125">
        <v>2020101</v>
      </c>
      <c r="B254" s="274" t="s">
        <v>94</v>
      </c>
      <c r="C254" s="335"/>
      <c r="D254" s="335"/>
      <c r="E254" s="335">
        <v>0</v>
      </c>
      <c r="F254" s="335">
        <v>0</v>
      </c>
      <c r="G254" s="334"/>
      <c r="H254" s="125" t="str">
        <f t="shared" si="3"/>
        <v>00</v>
      </c>
    </row>
    <row r="255" spans="1:8" ht="21.95" hidden="1" customHeight="1">
      <c r="A255" s="125">
        <v>2020102</v>
      </c>
      <c r="B255" s="274" t="s">
        <v>95</v>
      </c>
      <c r="C255" s="335"/>
      <c r="D255" s="335"/>
      <c r="E255" s="335">
        <v>0</v>
      </c>
      <c r="F255" s="335">
        <v>0</v>
      </c>
      <c r="G255" s="334"/>
      <c r="H255" s="125" t="str">
        <f t="shared" si="3"/>
        <v>00</v>
      </c>
    </row>
    <row r="256" spans="1:8" ht="21.95" hidden="1" customHeight="1">
      <c r="A256" s="125">
        <v>2020103</v>
      </c>
      <c r="B256" s="274" t="s">
        <v>96</v>
      </c>
      <c r="C256" s="335"/>
      <c r="D256" s="335"/>
      <c r="E256" s="335">
        <v>0</v>
      </c>
      <c r="F256" s="335">
        <v>0</v>
      </c>
      <c r="G256" s="334"/>
      <c r="H256" s="125" t="str">
        <f t="shared" si="3"/>
        <v>00</v>
      </c>
    </row>
    <row r="257" spans="1:8" ht="21.95" hidden="1" customHeight="1">
      <c r="A257" s="125">
        <v>2020104</v>
      </c>
      <c r="B257" s="274" t="s">
        <v>201</v>
      </c>
      <c r="C257" s="335"/>
      <c r="D257" s="335"/>
      <c r="E257" s="335">
        <v>0</v>
      </c>
      <c r="F257" s="335">
        <v>0</v>
      </c>
      <c r="G257" s="334"/>
      <c r="H257" s="125" t="str">
        <f t="shared" si="3"/>
        <v>00</v>
      </c>
    </row>
    <row r="258" spans="1:8" ht="21.95" hidden="1" customHeight="1">
      <c r="A258" s="125">
        <v>2020150</v>
      </c>
      <c r="B258" s="274" t="s">
        <v>103</v>
      </c>
      <c r="C258" s="335"/>
      <c r="D258" s="335"/>
      <c r="E258" s="335">
        <v>0</v>
      </c>
      <c r="F258" s="335">
        <v>0</v>
      </c>
      <c r="G258" s="334"/>
      <c r="H258" s="125" t="str">
        <f t="shared" si="3"/>
        <v>00</v>
      </c>
    </row>
    <row r="259" spans="1:8" ht="21.95" hidden="1" customHeight="1">
      <c r="A259" s="125">
        <v>2020199</v>
      </c>
      <c r="B259" s="274" t="s">
        <v>234</v>
      </c>
      <c r="C259" s="335"/>
      <c r="D259" s="335"/>
      <c r="E259" s="335">
        <v>0</v>
      </c>
      <c r="F259" s="335">
        <v>0</v>
      </c>
      <c r="G259" s="334"/>
      <c r="H259" s="125" t="str">
        <f t="shared" si="3"/>
        <v>00</v>
      </c>
    </row>
    <row r="260" spans="1:8" ht="21.95" hidden="1" customHeight="1">
      <c r="A260" s="125">
        <v>20202</v>
      </c>
      <c r="B260" s="274" t="s">
        <v>235</v>
      </c>
      <c r="C260" s="335"/>
      <c r="D260" s="335"/>
      <c r="E260" s="335">
        <v>0</v>
      </c>
      <c r="F260" s="335">
        <v>0</v>
      </c>
      <c r="G260" s="334"/>
      <c r="H260" s="125" t="str">
        <f t="shared" si="3"/>
        <v>00</v>
      </c>
    </row>
    <row r="261" spans="1:8" ht="21.95" hidden="1" customHeight="1">
      <c r="A261" s="125">
        <v>2020201</v>
      </c>
      <c r="B261" s="274" t="s">
        <v>236</v>
      </c>
      <c r="C261" s="335"/>
      <c r="D261" s="335"/>
      <c r="E261" s="335">
        <v>0</v>
      </c>
      <c r="F261" s="335">
        <v>0</v>
      </c>
      <c r="G261" s="334"/>
      <c r="H261" s="125" t="str">
        <f t="shared" si="3"/>
        <v>00</v>
      </c>
    </row>
    <row r="262" spans="1:8" ht="21.95" hidden="1" customHeight="1">
      <c r="A262" s="125">
        <v>2020202</v>
      </c>
      <c r="B262" s="274" t="s">
        <v>237</v>
      </c>
      <c r="C262" s="335"/>
      <c r="D262" s="335"/>
      <c r="E262" s="335">
        <v>0</v>
      </c>
      <c r="F262" s="335">
        <v>0</v>
      </c>
      <c r="G262" s="334"/>
      <c r="H262" s="125" t="str">
        <f t="shared" si="3"/>
        <v>00</v>
      </c>
    </row>
    <row r="263" spans="1:8" ht="21.95" hidden="1" customHeight="1">
      <c r="A263" s="125">
        <v>20203</v>
      </c>
      <c r="B263" s="274" t="s">
        <v>238</v>
      </c>
      <c r="C263" s="335"/>
      <c r="D263" s="335"/>
      <c r="E263" s="335">
        <v>0</v>
      </c>
      <c r="F263" s="335">
        <v>0</v>
      </c>
      <c r="G263" s="334"/>
      <c r="H263" s="125" t="str">
        <f t="shared" ref="H263:H326" si="4">C263&amp;D263&amp;E263&amp;F263</f>
        <v>00</v>
      </c>
    </row>
    <row r="264" spans="1:8" ht="21.95" hidden="1" customHeight="1">
      <c r="A264" s="125">
        <v>2020304</v>
      </c>
      <c r="B264" s="274" t="s">
        <v>239</v>
      </c>
      <c r="C264" s="335"/>
      <c r="D264" s="335"/>
      <c r="E264" s="335">
        <v>0</v>
      </c>
      <c r="F264" s="335">
        <v>0</v>
      </c>
      <c r="G264" s="334"/>
      <c r="H264" s="125" t="str">
        <f t="shared" si="4"/>
        <v>00</v>
      </c>
    </row>
    <row r="265" spans="1:8" ht="21.95" hidden="1" customHeight="1">
      <c r="A265" s="125">
        <v>2020306</v>
      </c>
      <c r="B265" s="274" t="s">
        <v>240</v>
      </c>
      <c r="C265" s="335"/>
      <c r="D265" s="335"/>
      <c r="E265" s="335">
        <v>0</v>
      </c>
      <c r="F265" s="335">
        <v>0</v>
      </c>
      <c r="G265" s="334"/>
      <c r="H265" s="125" t="str">
        <f t="shared" si="4"/>
        <v>00</v>
      </c>
    </row>
    <row r="266" spans="1:8" ht="21.95" hidden="1" customHeight="1">
      <c r="A266" s="125">
        <v>20204</v>
      </c>
      <c r="B266" s="274" t="s">
        <v>241</v>
      </c>
      <c r="C266" s="335"/>
      <c r="D266" s="335"/>
      <c r="E266" s="335">
        <v>0</v>
      </c>
      <c r="F266" s="335">
        <v>0</v>
      </c>
      <c r="G266" s="334"/>
      <c r="H266" s="125" t="str">
        <f t="shared" si="4"/>
        <v>00</v>
      </c>
    </row>
    <row r="267" spans="1:8" ht="21.95" hidden="1" customHeight="1">
      <c r="A267" s="125">
        <v>2020401</v>
      </c>
      <c r="B267" s="274" t="s">
        <v>242</v>
      </c>
      <c r="C267" s="335"/>
      <c r="D267" s="335"/>
      <c r="E267" s="335">
        <v>0</v>
      </c>
      <c r="F267" s="335">
        <v>0</v>
      </c>
      <c r="G267" s="334"/>
      <c r="H267" s="125" t="str">
        <f t="shared" si="4"/>
        <v>00</v>
      </c>
    </row>
    <row r="268" spans="1:8" ht="21.95" hidden="1" customHeight="1">
      <c r="A268" s="125">
        <v>2020402</v>
      </c>
      <c r="B268" s="274" t="s">
        <v>243</v>
      </c>
      <c r="C268" s="335"/>
      <c r="D268" s="335"/>
      <c r="E268" s="335">
        <v>0</v>
      </c>
      <c r="F268" s="335">
        <v>0</v>
      </c>
      <c r="G268" s="334"/>
      <c r="H268" s="125" t="str">
        <f t="shared" si="4"/>
        <v>00</v>
      </c>
    </row>
    <row r="269" spans="1:8" ht="21.95" hidden="1" customHeight="1">
      <c r="A269" s="125">
        <v>2020403</v>
      </c>
      <c r="B269" s="274" t="s">
        <v>244</v>
      </c>
      <c r="C269" s="335"/>
      <c r="D269" s="335"/>
      <c r="E269" s="335">
        <v>0</v>
      </c>
      <c r="F269" s="335">
        <v>0</v>
      </c>
      <c r="G269" s="334"/>
      <c r="H269" s="125" t="str">
        <f t="shared" si="4"/>
        <v>00</v>
      </c>
    </row>
    <row r="270" spans="1:8" ht="21.95" hidden="1" customHeight="1">
      <c r="A270" s="125">
        <v>2020404</v>
      </c>
      <c r="B270" s="274" t="s">
        <v>245</v>
      </c>
      <c r="C270" s="335"/>
      <c r="D270" s="335"/>
      <c r="E270" s="335">
        <v>0</v>
      </c>
      <c r="F270" s="335">
        <v>0</v>
      </c>
      <c r="G270" s="334"/>
      <c r="H270" s="125" t="str">
        <f t="shared" si="4"/>
        <v>00</v>
      </c>
    </row>
    <row r="271" spans="1:8" ht="21.95" hidden="1" customHeight="1">
      <c r="A271" s="125">
        <v>2020499</v>
      </c>
      <c r="B271" s="274" t="s">
        <v>246</v>
      </c>
      <c r="C271" s="335"/>
      <c r="D271" s="335"/>
      <c r="E271" s="335">
        <v>0</v>
      </c>
      <c r="F271" s="335">
        <v>0</v>
      </c>
      <c r="G271" s="334"/>
      <c r="H271" s="125" t="str">
        <f t="shared" si="4"/>
        <v>00</v>
      </c>
    </row>
    <row r="272" spans="1:8" ht="21.95" hidden="1" customHeight="1">
      <c r="A272" s="125">
        <v>20205</v>
      </c>
      <c r="B272" s="274" t="s">
        <v>247</v>
      </c>
      <c r="C272" s="335">
        <v>0</v>
      </c>
      <c r="D272" s="335">
        <v>0</v>
      </c>
      <c r="E272" s="335">
        <v>0</v>
      </c>
      <c r="F272" s="335">
        <v>0</v>
      </c>
      <c r="G272" s="334"/>
      <c r="H272" s="125" t="str">
        <f t="shared" si="4"/>
        <v>0000</v>
      </c>
    </row>
    <row r="273" spans="1:8" ht="21.95" hidden="1" customHeight="1">
      <c r="A273" s="125">
        <v>2020503</v>
      </c>
      <c r="B273" s="274" t="s">
        <v>248</v>
      </c>
      <c r="C273" s="335"/>
      <c r="D273" s="335"/>
      <c r="E273" s="335">
        <v>0</v>
      </c>
      <c r="F273" s="335">
        <v>0</v>
      </c>
      <c r="G273" s="334"/>
      <c r="H273" s="125" t="str">
        <f t="shared" si="4"/>
        <v>00</v>
      </c>
    </row>
    <row r="274" spans="1:8" ht="21.95" hidden="1" customHeight="1">
      <c r="A274" s="125">
        <v>2020504</v>
      </c>
      <c r="B274" s="274" t="s">
        <v>249</v>
      </c>
      <c r="C274" s="335"/>
      <c r="D274" s="335"/>
      <c r="E274" s="335">
        <v>0</v>
      </c>
      <c r="F274" s="335">
        <v>0</v>
      </c>
      <c r="G274" s="334"/>
      <c r="H274" s="125" t="str">
        <f t="shared" si="4"/>
        <v>00</v>
      </c>
    </row>
    <row r="275" spans="1:8" ht="21.95" hidden="1" customHeight="1">
      <c r="A275" s="125">
        <v>2020599</v>
      </c>
      <c r="B275" s="274" t="s">
        <v>250</v>
      </c>
      <c r="C275" s="335"/>
      <c r="D275" s="335"/>
      <c r="E275" s="335">
        <v>0</v>
      </c>
      <c r="F275" s="335">
        <v>0</v>
      </c>
      <c r="G275" s="334"/>
      <c r="H275" s="125" t="str">
        <f t="shared" si="4"/>
        <v>00</v>
      </c>
    </row>
    <row r="276" spans="1:8" ht="21.95" hidden="1" customHeight="1">
      <c r="A276" s="125">
        <v>20206</v>
      </c>
      <c r="B276" s="274" t="s">
        <v>251</v>
      </c>
      <c r="C276" s="335"/>
      <c r="D276" s="335"/>
      <c r="E276" s="335">
        <v>0</v>
      </c>
      <c r="F276" s="335">
        <v>0</v>
      </c>
      <c r="G276" s="334"/>
      <c r="H276" s="125" t="str">
        <f t="shared" si="4"/>
        <v>00</v>
      </c>
    </row>
    <row r="277" spans="1:8" ht="21.95" hidden="1" customHeight="1">
      <c r="A277" s="125">
        <v>2020601</v>
      </c>
      <c r="B277" s="274" t="s">
        <v>252</v>
      </c>
      <c r="C277" s="335"/>
      <c r="D277" s="335"/>
      <c r="E277" s="335">
        <v>0</v>
      </c>
      <c r="F277" s="335">
        <v>0</v>
      </c>
      <c r="G277" s="334"/>
      <c r="H277" s="125" t="str">
        <f t="shared" si="4"/>
        <v>00</v>
      </c>
    </row>
    <row r="278" spans="1:8" ht="21.95" hidden="1" customHeight="1">
      <c r="A278" s="125">
        <v>20207</v>
      </c>
      <c r="B278" s="274" t="s">
        <v>253</v>
      </c>
      <c r="C278" s="335"/>
      <c r="D278" s="335"/>
      <c r="E278" s="335">
        <v>0</v>
      </c>
      <c r="F278" s="335">
        <v>0</v>
      </c>
      <c r="G278" s="334"/>
      <c r="H278" s="125" t="str">
        <f t="shared" si="4"/>
        <v>00</v>
      </c>
    </row>
    <row r="279" spans="1:8" ht="21.95" hidden="1" customHeight="1">
      <c r="A279" s="125">
        <v>2020701</v>
      </c>
      <c r="B279" s="274" t="s">
        <v>254</v>
      </c>
      <c r="C279" s="335"/>
      <c r="D279" s="335"/>
      <c r="E279" s="335">
        <v>0</v>
      </c>
      <c r="F279" s="335">
        <v>0</v>
      </c>
      <c r="G279" s="334"/>
      <c r="H279" s="125" t="str">
        <f t="shared" si="4"/>
        <v>00</v>
      </c>
    </row>
    <row r="280" spans="1:8" ht="21.95" hidden="1" customHeight="1">
      <c r="A280" s="125">
        <v>2020702</v>
      </c>
      <c r="B280" s="274" t="s">
        <v>255</v>
      </c>
      <c r="C280" s="335"/>
      <c r="D280" s="335"/>
      <c r="E280" s="335">
        <v>0</v>
      </c>
      <c r="F280" s="335">
        <v>0</v>
      </c>
      <c r="G280" s="334"/>
      <c r="H280" s="125" t="str">
        <f t="shared" si="4"/>
        <v>00</v>
      </c>
    </row>
    <row r="281" spans="1:8" ht="21.95" hidden="1" customHeight="1">
      <c r="A281" s="125">
        <v>2020703</v>
      </c>
      <c r="B281" s="274" t="s">
        <v>256</v>
      </c>
      <c r="C281" s="335"/>
      <c r="D281" s="335"/>
      <c r="E281" s="335">
        <v>0</v>
      </c>
      <c r="F281" s="335">
        <v>0</v>
      </c>
      <c r="G281" s="334"/>
      <c r="H281" s="125" t="str">
        <f t="shared" si="4"/>
        <v>00</v>
      </c>
    </row>
    <row r="282" spans="1:8" ht="21.95" hidden="1" customHeight="1">
      <c r="A282" s="125">
        <v>2020799</v>
      </c>
      <c r="B282" s="274" t="s">
        <v>257</v>
      </c>
      <c r="C282" s="335"/>
      <c r="D282" s="335"/>
      <c r="E282" s="335">
        <v>0</v>
      </c>
      <c r="F282" s="335">
        <v>0</v>
      </c>
      <c r="G282" s="334"/>
      <c r="H282" s="125" t="str">
        <f t="shared" si="4"/>
        <v>00</v>
      </c>
    </row>
    <row r="283" spans="1:8" ht="21.95" hidden="1" customHeight="1">
      <c r="A283" s="125">
        <v>20208</v>
      </c>
      <c r="B283" s="274" t="s">
        <v>258</v>
      </c>
      <c r="C283" s="335"/>
      <c r="D283" s="335"/>
      <c r="E283" s="335">
        <v>0</v>
      </c>
      <c r="F283" s="335">
        <v>0</v>
      </c>
      <c r="G283" s="334"/>
      <c r="H283" s="125" t="str">
        <f t="shared" si="4"/>
        <v>00</v>
      </c>
    </row>
    <row r="284" spans="1:8" ht="21.95" hidden="1" customHeight="1">
      <c r="A284" s="125">
        <v>2020801</v>
      </c>
      <c r="B284" s="274" t="s">
        <v>94</v>
      </c>
      <c r="C284" s="335"/>
      <c r="D284" s="335"/>
      <c r="E284" s="335">
        <v>0</v>
      </c>
      <c r="F284" s="335">
        <v>0</v>
      </c>
      <c r="G284" s="334"/>
      <c r="H284" s="125" t="str">
        <f t="shared" si="4"/>
        <v>00</v>
      </c>
    </row>
    <row r="285" spans="1:8" ht="21.95" hidden="1" customHeight="1">
      <c r="A285" s="125">
        <v>2020802</v>
      </c>
      <c r="B285" s="274" t="s">
        <v>95</v>
      </c>
      <c r="C285" s="335"/>
      <c r="D285" s="335"/>
      <c r="E285" s="335">
        <v>0</v>
      </c>
      <c r="F285" s="335">
        <v>0</v>
      </c>
      <c r="G285" s="334"/>
      <c r="H285" s="125" t="str">
        <f t="shared" si="4"/>
        <v>00</v>
      </c>
    </row>
    <row r="286" spans="1:8" ht="21.95" hidden="1" customHeight="1">
      <c r="A286" s="125">
        <v>2020803</v>
      </c>
      <c r="B286" s="274" t="s">
        <v>96</v>
      </c>
      <c r="C286" s="335"/>
      <c r="D286" s="335"/>
      <c r="E286" s="335">
        <v>0</v>
      </c>
      <c r="F286" s="335">
        <v>0</v>
      </c>
      <c r="G286" s="334"/>
      <c r="H286" s="125" t="str">
        <f t="shared" si="4"/>
        <v>00</v>
      </c>
    </row>
    <row r="287" spans="1:8" ht="21.95" hidden="1" customHeight="1">
      <c r="A287" s="125">
        <v>2020850</v>
      </c>
      <c r="B287" s="274" t="s">
        <v>103</v>
      </c>
      <c r="C287" s="335"/>
      <c r="D287" s="335"/>
      <c r="E287" s="335">
        <v>0</v>
      </c>
      <c r="F287" s="335">
        <v>0</v>
      </c>
      <c r="G287" s="334"/>
      <c r="H287" s="125" t="str">
        <f t="shared" si="4"/>
        <v>00</v>
      </c>
    </row>
    <row r="288" spans="1:8" ht="21.95" hidden="1" customHeight="1">
      <c r="A288" s="125">
        <v>2020899</v>
      </c>
      <c r="B288" s="274" t="s">
        <v>259</v>
      </c>
      <c r="C288" s="335"/>
      <c r="D288" s="335"/>
      <c r="E288" s="335">
        <v>0</v>
      </c>
      <c r="F288" s="335">
        <v>0</v>
      </c>
      <c r="G288" s="334"/>
      <c r="H288" s="125" t="str">
        <f t="shared" si="4"/>
        <v>00</v>
      </c>
    </row>
    <row r="289" spans="1:8" ht="21.95" hidden="1" customHeight="1">
      <c r="A289" s="125">
        <v>20299</v>
      </c>
      <c r="B289" s="274" t="s">
        <v>260</v>
      </c>
      <c r="C289" s="335">
        <v>0</v>
      </c>
      <c r="D289" s="335">
        <v>0</v>
      </c>
      <c r="E289" s="335">
        <v>0</v>
      </c>
      <c r="F289" s="335">
        <v>0</v>
      </c>
      <c r="G289" s="334"/>
      <c r="H289" s="125" t="str">
        <f t="shared" si="4"/>
        <v>0000</v>
      </c>
    </row>
    <row r="290" spans="1:8" ht="21.95" hidden="1" customHeight="1">
      <c r="A290" s="125">
        <v>2029901</v>
      </c>
      <c r="B290" s="274" t="s">
        <v>261</v>
      </c>
      <c r="C290" s="335"/>
      <c r="D290" s="335"/>
      <c r="E290" s="335">
        <v>0</v>
      </c>
      <c r="F290" s="335">
        <v>0</v>
      </c>
      <c r="G290" s="334"/>
      <c r="H290" s="125" t="str">
        <f t="shared" si="4"/>
        <v>00</v>
      </c>
    </row>
    <row r="291" spans="1:8" ht="21.95" customHeight="1">
      <c r="A291" s="125">
        <v>203</v>
      </c>
      <c r="B291" s="274" t="s">
        <v>22</v>
      </c>
      <c r="C291" s="335">
        <v>140</v>
      </c>
      <c r="D291" s="335">
        <v>140</v>
      </c>
      <c r="E291" s="335">
        <v>196</v>
      </c>
      <c r="F291" s="335">
        <v>196</v>
      </c>
      <c r="G291" s="334">
        <v>1</v>
      </c>
      <c r="H291" s="125" t="str">
        <f t="shared" si="4"/>
        <v>140140196196</v>
      </c>
    </row>
    <row r="292" spans="1:8" ht="21.95" hidden="1" customHeight="1">
      <c r="A292" s="125">
        <v>20301</v>
      </c>
      <c r="B292" s="274" t="s">
        <v>262</v>
      </c>
      <c r="C292" s="335"/>
      <c r="D292" s="335"/>
      <c r="E292" s="335">
        <v>0</v>
      </c>
      <c r="F292" s="335">
        <v>0</v>
      </c>
      <c r="G292" s="334"/>
      <c r="H292" s="125" t="str">
        <f t="shared" si="4"/>
        <v>00</v>
      </c>
    </row>
    <row r="293" spans="1:8" ht="21.95" hidden="1" customHeight="1">
      <c r="A293" s="125">
        <v>2030101</v>
      </c>
      <c r="B293" s="274" t="s">
        <v>263</v>
      </c>
      <c r="C293" s="335"/>
      <c r="D293" s="335"/>
      <c r="E293" s="335">
        <v>0</v>
      </c>
      <c r="F293" s="335">
        <v>0</v>
      </c>
      <c r="G293" s="334"/>
      <c r="H293" s="125" t="str">
        <f t="shared" si="4"/>
        <v>00</v>
      </c>
    </row>
    <row r="294" spans="1:8" ht="21.95" hidden="1" customHeight="1">
      <c r="A294" s="125">
        <v>20304</v>
      </c>
      <c r="B294" s="274" t="s">
        <v>264</v>
      </c>
      <c r="C294" s="335"/>
      <c r="D294" s="335"/>
      <c r="E294" s="335">
        <v>0</v>
      </c>
      <c r="F294" s="335">
        <v>0</v>
      </c>
      <c r="G294" s="334"/>
      <c r="H294" s="125" t="str">
        <f t="shared" si="4"/>
        <v>00</v>
      </c>
    </row>
    <row r="295" spans="1:8" ht="21.95" hidden="1" customHeight="1">
      <c r="A295" s="125">
        <v>2030401</v>
      </c>
      <c r="B295" s="274" t="s">
        <v>265</v>
      </c>
      <c r="C295" s="335"/>
      <c r="D295" s="335"/>
      <c r="E295" s="335">
        <v>0</v>
      </c>
      <c r="F295" s="335">
        <v>0</v>
      </c>
      <c r="G295" s="334"/>
      <c r="H295" s="125" t="str">
        <f t="shared" si="4"/>
        <v>00</v>
      </c>
    </row>
    <row r="296" spans="1:8" ht="21.95" hidden="1" customHeight="1">
      <c r="A296" s="125">
        <v>20305</v>
      </c>
      <c r="B296" s="274" t="s">
        <v>266</v>
      </c>
      <c r="C296" s="335"/>
      <c r="D296" s="335"/>
      <c r="E296" s="335">
        <v>0</v>
      </c>
      <c r="F296" s="335">
        <v>0</v>
      </c>
      <c r="G296" s="334"/>
      <c r="H296" s="125" t="str">
        <f t="shared" si="4"/>
        <v>00</v>
      </c>
    </row>
    <row r="297" spans="1:8" ht="21.95" hidden="1" customHeight="1">
      <c r="A297" s="125">
        <v>2030501</v>
      </c>
      <c r="B297" s="274" t="s">
        <v>267</v>
      </c>
      <c r="C297" s="335"/>
      <c r="D297" s="335"/>
      <c r="E297" s="335">
        <v>0</v>
      </c>
      <c r="F297" s="335">
        <v>0</v>
      </c>
      <c r="G297" s="334"/>
      <c r="H297" s="125" t="str">
        <f t="shared" si="4"/>
        <v>00</v>
      </c>
    </row>
    <row r="298" spans="1:8" ht="21.95" customHeight="1">
      <c r="A298" s="125">
        <v>20306</v>
      </c>
      <c r="B298" s="274" t="s">
        <v>268</v>
      </c>
      <c r="C298" s="335">
        <v>140</v>
      </c>
      <c r="D298" s="335">
        <v>140</v>
      </c>
      <c r="E298" s="335">
        <v>196</v>
      </c>
      <c r="F298" s="335">
        <v>196</v>
      </c>
      <c r="G298" s="334">
        <v>1</v>
      </c>
      <c r="H298" s="125" t="str">
        <f t="shared" si="4"/>
        <v>140140196196</v>
      </c>
    </row>
    <row r="299" spans="1:8" ht="21.95" customHeight="1">
      <c r="A299" s="125">
        <v>2030601</v>
      </c>
      <c r="B299" s="274" t="s">
        <v>269</v>
      </c>
      <c r="C299" s="335">
        <v>21</v>
      </c>
      <c r="D299" s="335">
        <v>21</v>
      </c>
      <c r="E299" s="335">
        <v>177</v>
      </c>
      <c r="F299" s="335">
        <v>177</v>
      </c>
      <c r="G299" s="334">
        <v>1</v>
      </c>
      <c r="H299" s="125" t="str">
        <f t="shared" si="4"/>
        <v>2121177177</v>
      </c>
    </row>
    <row r="300" spans="1:8" ht="21.95" hidden="1" customHeight="1">
      <c r="A300" s="125">
        <v>2030602</v>
      </c>
      <c r="B300" s="274" t="s">
        <v>270</v>
      </c>
      <c r="C300" s="335">
        <v>0</v>
      </c>
      <c r="D300" s="335">
        <v>0</v>
      </c>
      <c r="E300" s="335">
        <v>0</v>
      </c>
      <c r="F300" s="335">
        <v>0</v>
      </c>
      <c r="G300" s="334"/>
      <c r="H300" s="125" t="str">
        <f t="shared" si="4"/>
        <v>0000</v>
      </c>
    </row>
    <row r="301" spans="1:8" ht="21.95" customHeight="1">
      <c r="A301" s="125">
        <v>2030603</v>
      </c>
      <c r="B301" s="274" t="s">
        <v>271</v>
      </c>
      <c r="C301" s="335">
        <v>100</v>
      </c>
      <c r="D301" s="335">
        <v>100</v>
      </c>
      <c r="E301" s="335">
        <v>0</v>
      </c>
      <c r="F301" s="335">
        <v>0</v>
      </c>
      <c r="G301" s="334"/>
      <c r="H301" s="125" t="str">
        <f t="shared" si="4"/>
        <v>10010000</v>
      </c>
    </row>
    <row r="302" spans="1:8" ht="21.95" hidden="1" customHeight="1">
      <c r="A302" s="125">
        <v>2030604</v>
      </c>
      <c r="B302" s="274" t="s">
        <v>272</v>
      </c>
      <c r="C302" s="335">
        <v>0</v>
      </c>
      <c r="D302" s="335">
        <v>0</v>
      </c>
      <c r="E302" s="335">
        <v>0</v>
      </c>
      <c r="F302" s="335">
        <v>0</v>
      </c>
      <c r="G302" s="334"/>
      <c r="H302" s="125" t="str">
        <f t="shared" si="4"/>
        <v>0000</v>
      </c>
    </row>
    <row r="303" spans="1:8" ht="21.95" hidden="1" customHeight="1">
      <c r="A303" s="125">
        <v>2030605</v>
      </c>
      <c r="B303" s="274" t="s">
        <v>273</v>
      </c>
      <c r="C303" s="335">
        <v>0</v>
      </c>
      <c r="D303" s="335">
        <v>0</v>
      </c>
      <c r="E303" s="335">
        <v>0</v>
      </c>
      <c r="F303" s="335">
        <v>0</v>
      </c>
      <c r="G303" s="334"/>
      <c r="H303" s="125" t="str">
        <f t="shared" si="4"/>
        <v>0000</v>
      </c>
    </row>
    <row r="304" spans="1:8" ht="21.95" hidden="1" customHeight="1">
      <c r="A304" s="125">
        <v>2030606</v>
      </c>
      <c r="B304" s="274" t="s">
        <v>274</v>
      </c>
      <c r="C304" s="335">
        <v>0</v>
      </c>
      <c r="D304" s="335">
        <v>0</v>
      </c>
      <c r="E304" s="335">
        <v>0</v>
      </c>
      <c r="F304" s="335">
        <v>0</v>
      </c>
      <c r="G304" s="334"/>
      <c r="H304" s="125" t="str">
        <f t="shared" si="4"/>
        <v>0000</v>
      </c>
    </row>
    <row r="305" spans="1:8" ht="21.95" hidden="1" customHeight="1">
      <c r="A305" s="125">
        <v>2030607</v>
      </c>
      <c r="B305" s="274" t="s">
        <v>275</v>
      </c>
      <c r="C305" s="335">
        <v>0</v>
      </c>
      <c r="D305" s="335">
        <v>0</v>
      </c>
      <c r="E305" s="335">
        <v>0</v>
      </c>
      <c r="F305" s="335">
        <v>0</v>
      </c>
      <c r="G305" s="334"/>
      <c r="H305" s="125" t="str">
        <f t="shared" si="4"/>
        <v>0000</v>
      </c>
    </row>
    <row r="306" spans="1:8" ht="21.95" hidden="1" customHeight="1">
      <c r="A306" s="125">
        <v>2030608</v>
      </c>
      <c r="B306" s="274" t="s">
        <v>276</v>
      </c>
      <c r="C306" s="335">
        <v>0</v>
      </c>
      <c r="D306" s="335">
        <v>0</v>
      </c>
      <c r="E306" s="335">
        <v>0</v>
      </c>
      <c r="F306" s="335">
        <v>0</v>
      </c>
      <c r="G306" s="334"/>
      <c r="H306" s="125" t="str">
        <f t="shared" si="4"/>
        <v>0000</v>
      </c>
    </row>
    <row r="307" spans="1:8" ht="21.95" customHeight="1">
      <c r="A307" s="125">
        <v>2030699</v>
      </c>
      <c r="B307" s="274" t="s">
        <v>277</v>
      </c>
      <c r="C307" s="335">
        <v>19</v>
      </c>
      <c r="D307" s="335">
        <v>19</v>
      </c>
      <c r="E307" s="335">
        <v>19</v>
      </c>
      <c r="F307" s="335">
        <v>19</v>
      </c>
      <c r="G307" s="334">
        <v>1</v>
      </c>
      <c r="H307" s="125" t="str">
        <f t="shared" si="4"/>
        <v>19191919</v>
      </c>
    </row>
    <row r="308" spans="1:8" ht="21.95" hidden="1" customHeight="1">
      <c r="A308" s="125">
        <v>20399</v>
      </c>
      <c r="B308" s="274" t="s">
        <v>278</v>
      </c>
      <c r="C308" s="335">
        <v>0</v>
      </c>
      <c r="D308" s="335">
        <v>0</v>
      </c>
      <c r="E308" s="335">
        <v>0</v>
      </c>
      <c r="F308" s="335">
        <v>0</v>
      </c>
      <c r="G308" s="334"/>
      <c r="H308" s="125" t="str">
        <f t="shared" si="4"/>
        <v>0000</v>
      </c>
    </row>
    <row r="309" spans="1:8" ht="21.95" hidden="1" customHeight="1">
      <c r="A309" s="125">
        <v>2039901</v>
      </c>
      <c r="B309" s="274" t="s">
        <v>279</v>
      </c>
      <c r="C309" s="335"/>
      <c r="D309" s="335"/>
      <c r="E309" s="335">
        <v>0</v>
      </c>
      <c r="F309" s="335">
        <v>0</v>
      </c>
      <c r="G309" s="334"/>
      <c r="H309" s="125" t="str">
        <f t="shared" si="4"/>
        <v>00</v>
      </c>
    </row>
    <row r="310" spans="1:8" ht="21.95" customHeight="1">
      <c r="A310" s="125">
        <v>204</v>
      </c>
      <c r="B310" s="274" t="s">
        <v>24</v>
      </c>
      <c r="C310" s="335">
        <v>26366</v>
      </c>
      <c r="D310" s="335">
        <f>26366+838</f>
        <v>27204</v>
      </c>
      <c r="E310" s="335">
        <v>31116</v>
      </c>
      <c r="F310" s="335">
        <v>31116</v>
      </c>
      <c r="G310" s="334">
        <v>1</v>
      </c>
      <c r="H310" s="125" t="str">
        <f t="shared" si="4"/>
        <v>26366272043111631116</v>
      </c>
    </row>
    <row r="311" spans="1:8" ht="21.95" hidden="1" customHeight="1">
      <c r="A311" s="125">
        <v>20401</v>
      </c>
      <c r="B311" s="274" t="s">
        <v>280</v>
      </c>
      <c r="C311" s="335">
        <v>0</v>
      </c>
      <c r="D311" s="335">
        <v>0</v>
      </c>
      <c r="E311" s="335">
        <v>0</v>
      </c>
      <c r="F311" s="335">
        <v>0</v>
      </c>
      <c r="G311" s="334"/>
      <c r="H311" s="125" t="str">
        <f t="shared" si="4"/>
        <v>0000</v>
      </c>
    </row>
    <row r="312" spans="1:8" ht="21.95" hidden="1" customHeight="1">
      <c r="A312" s="125">
        <v>2040101</v>
      </c>
      <c r="B312" s="274" t="s">
        <v>281</v>
      </c>
      <c r="C312" s="335">
        <v>0</v>
      </c>
      <c r="D312" s="335">
        <v>0</v>
      </c>
      <c r="E312" s="335">
        <v>0</v>
      </c>
      <c r="F312" s="335">
        <v>0</v>
      </c>
      <c r="G312" s="334"/>
      <c r="H312" s="125" t="str">
        <f t="shared" si="4"/>
        <v>0000</v>
      </c>
    </row>
    <row r="313" spans="1:8" ht="21.95" hidden="1" customHeight="1">
      <c r="A313" s="125">
        <v>2040199</v>
      </c>
      <c r="B313" s="274" t="s">
        <v>282</v>
      </c>
      <c r="C313" s="335">
        <v>0</v>
      </c>
      <c r="D313" s="335">
        <v>0</v>
      </c>
      <c r="E313" s="335">
        <v>0</v>
      </c>
      <c r="F313" s="335">
        <v>0</v>
      </c>
      <c r="G313" s="334"/>
      <c r="H313" s="125" t="str">
        <f t="shared" si="4"/>
        <v>0000</v>
      </c>
    </row>
    <row r="314" spans="1:8" ht="21.95" customHeight="1">
      <c r="A314" s="125">
        <v>20402</v>
      </c>
      <c r="B314" s="274" t="s">
        <v>283</v>
      </c>
      <c r="C314" s="335">
        <v>23802</v>
      </c>
      <c r="D314" s="335">
        <f>23802+838</f>
        <v>24640</v>
      </c>
      <c r="E314" s="335">
        <v>27605</v>
      </c>
      <c r="F314" s="335">
        <v>27605</v>
      </c>
      <c r="G314" s="334">
        <v>1</v>
      </c>
      <c r="H314" s="125" t="str">
        <f t="shared" si="4"/>
        <v>23802246402760527605</v>
      </c>
    </row>
    <row r="315" spans="1:8" ht="21.95" customHeight="1">
      <c r="A315" s="125">
        <v>2040201</v>
      </c>
      <c r="B315" s="274" t="s">
        <v>94</v>
      </c>
      <c r="C315" s="335">
        <v>14785</v>
      </c>
      <c r="D315" s="335">
        <f>14785+838</f>
        <v>15623</v>
      </c>
      <c r="E315" s="335">
        <v>15551</v>
      </c>
      <c r="F315" s="335">
        <v>15551</v>
      </c>
      <c r="G315" s="334">
        <v>1</v>
      </c>
      <c r="H315" s="125" t="str">
        <f t="shared" si="4"/>
        <v>14785156231555115551</v>
      </c>
    </row>
    <row r="316" spans="1:8" ht="21.95" customHeight="1">
      <c r="A316" s="125">
        <v>2040202</v>
      </c>
      <c r="B316" s="274" t="s">
        <v>95</v>
      </c>
      <c r="C316" s="335">
        <v>2995</v>
      </c>
      <c r="D316" s="335">
        <v>2995</v>
      </c>
      <c r="E316" s="335">
        <v>4788</v>
      </c>
      <c r="F316" s="335">
        <v>4788</v>
      </c>
      <c r="G316" s="334">
        <v>1</v>
      </c>
      <c r="H316" s="125" t="str">
        <f t="shared" si="4"/>
        <v>2995299547884788</v>
      </c>
    </row>
    <row r="317" spans="1:8" ht="21.95" hidden="1" customHeight="1">
      <c r="A317" s="125">
        <v>2040203</v>
      </c>
      <c r="B317" s="274" t="s">
        <v>96</v>
      </c>
      <c r="C317" s="335">
        <v>0</v>
      </c>
      <c r="D317" s="335">
        <v>0</v>
      </c>
      <c r="E317" s="335">
        <v>0</v>
      </c>
      <c r="F317" s="335">
        <v>0</v>
      </c>
      <c r="G317" s="334"/>
      <c r="H317" s="125" t="str">
        <f t="shared" si="4"/>
        <v>0000</v>
      </c>
    </row>
    <row r="318" spans="1:8" ht="21.95" customHeight="1">
      <c r="A318" s="125">
        <v>2040219</v>
      </c>
      <c r="B318" s="274" t="s">
        <v>135</v>
      </c>
      <c r="C318" s="335">
        <v>960</v>
      </c>
      <c r="D318" s="335">
        <v>960</v>
      </c>
      <c r="E318" s="335">
        <v>1798</v>
      </c>
      <c r="F318" s="335">
        <v>1798</v>
      </c>
      <c r="G318" s="334">
        <v>1</v>
      </c>
      <c r="H318" s="125" t="str">
        <f t="shared" si="4"/>
        <v>96096017981798</v>
      </c>
    </row>
    <row r="319" spans="1:8" ht="21.95" customHeight="1">
      <c r="A319" s="125">
        <v>2040220</v>
      </c>
      <c r="B319" s="274" t="s">
        <v>284</v>
      </c>
      <c r="C319" s="335">
        <v>2409</v>
      </c>
      <c r="D319" s="335">
        <v>2409</v>
      </c>
      <c r="E319" s="335">
        <v>2299</v>
      </c>
      <c r="F319" s="335">
        <v>2299</v>
      </c>
      <c r="G319" s="334">
        <v>1</v>
      </c>
      <c r="H319" s="125" t="str">
        <f t="shared" si="4"/>
        <v>2409240922992299</v>
      </c>
    </row>
    <row r="320" spans="1:8" ht="21.95" hidden="1" customHeight="1">
      <c r="A320" s="125">
        <v>2040221</v>
      </c>
      <c r="B320" s="274" t="s">
        <v>285</v>
      </c>
      <c r="C320" s="335">
        <v>0</v>
      </c>
      <c r="D320" s="335">
        <v>0</v>
      </c>
      <c r="E320" s="335">
        <v>0</v>
      </c>
      <c r="F320" s="335">
        <v>0</v>
      </c>
      <c r="G320" s="334"/>
      <c r="H320" s="125" t="str">
        <f t="shared" si="4"/>
        <v>0000</v>
      </c>
    </row>
    <row r="321" spans="1:8" ht="21.95" customHeight="1">
      <c r="A321" s="125">
        <v>2040250</v>
      </c>
      <c r="B321" s="274" t="s">
        <v>103</v>
      </c>
      <c r="C321" s="335">
        <v>2604</v>
      </c>
      <c r="D321" s="335">
        <v>2604</v>
      </c>
      <c r="E321" s="335">
        <v>3120</v>
      </c>
      <c r="F321" s="335">
        <v>3120</v>
      </c>
      <c r="G321" s="334">
        <v>1</v>
      </c>
      <c r="H321" s="125" t="str">
        <f t="shared" si="4"/>
        <v>2604260431203120</v>
      </c>
    </row>
    <row r="322" spans="1:8" ht="21.95" customHeight="1">
      <c r="A322" s="125">
        <v>2040299</v>
      </c>
      <c r="B322" s="274" t="s">
        <v>286</v>
      </c>
      <c r="C322" s="335">
        <v>49</v>
      </c>
      <c r="D322" s="335">
        <v>49</v>
      </c>
      <c r="E322" s="335">
        <v>49</v>
      </c>
      <c r="F322" s="335">
        <v>49</v>
      </c>
      <c r="G322" s="334">
        <v>1</v>
      </c>
      <c r="H322" s="125" t="str">
        <f t="shared" si="4"/>
        <v>49494949</v>
      </c>
    </row>
    <row r="323" spans="1:8" ht="21.95" hidden="1" customHeight="1">
      <c r="A323" s="125">
        <v>20403</v>
      </c>
      <c r="B323" s="274" t="s">
        <v>287</v>
      </c>
      <c r="C323" s="335">
        <v>0</v>
      </c>
      <c r="D323" s="335">
        <v>0</v>
      </c>
      <c r="E323" s="335">
        <v>0</v>
      </c>
      <c r="F323" s="335">
        <v>0</v>
      </c>
      <c r="G323" s="334"/>
      <c r="H323" s="125" t="str">
        <f t="shared" si="4"/>
        <v>0000</v>
      </c>
    </row>
    <row r="324" spans="1:8" ht="21.95" hidden="1" customHeight="1">
      <c r="A324" s="125">
        <v>2040301</v>
      </c>
      <c r="B324" s="274" t="s">
        <v>94</v>
      </c>
      <c r="C324" s="335">
        <v>0</v>
      </c>
      <c r="D324" s="335">
        <v>0</v>
      </c>
      <c r="E324" s="335">
        <v>0</v>
      </c>
      <c r="F324" s="335">
        <v>0</v>
      </c>
      <c r="G324" s="334"/>
      <c r="H324" s="125" t="str">
        <f t="shared" si="4"/>
        <v>0000</v>
      </c>
    </row>
    <row r="325" spans="1:8" ht="21.95" hidden="1" customHeight="1">
      <c r="A325" s="125">
        <v>2040302</v>
      </c>
      <c r="B325" s="274" t="s">
        <v>95</v>
      </c>
      <c r="C325" s="335">
        <v>0</v>
      </c>
      <c r="D325" s="335">
        <v>0</v>
      </c>
      <c r="E325" s="335">
        <v>0</v>
      </c>
      <c r="F325" s="335">
        <v>0</v>
      </c>
      <c r="G325" s="334"/>
      <c r="H325" s="125" t="str">
        <f t="shared" si="4"/>
        <v>0000</v>
      </c>
    </row>
    <row r="326" spans="1:8" ht="21.95" hidden="1" customHeight="1">
      <c r="A326" s="125">
        <v>2040303</v>
      </c>
      <c r="B326" s="274" t="s">
        <v>96</v>
      </c>
      <c r="C326" s="335">
        <v>0</v>
      </c>
      <c r="D326" s="335">
        <v>0</v>
      </c>
      <c r="E326" s="335">
        <v>0</v>
      </c>
      <c r="F326" s="335">
        <v>0</v>
      </c>
      <c r="G326" s="334"/>
      <c r="H326" s="125" t="str">
        <f t="shared" si="4"/>
        <v>0000</v>
      </c>
    </row>
    <row r="327" spans="1:8" ht="21.95" hidden="1" customHeight="1">
      <c r="A327" s="125">
        <v>2040304</v>
      </c>
      <c r="B327" s="274" t="s">
        <v>288</v>
      </c>
      <c r="C327" s="335">
        <v>0</v>
      </c>
      <c r="D327" s="335">
        <v>0</v>
      </c>
      <c r="E327" s="335">
        <v>0</v>
      </c>
      <c r="F327" s="335">
        <v>0</v>
      </c>
      <c r="G327" s="334"/>
      <c r="H327" s="125" t="str">
        <f t="shared" ref="H327:H390" si="5">C327&amp;D327&amp;E327&amp;F327</f>
        <v>0000</v>
      </c>
    </row>
    <row r="328" spans="1:8" ht="21.95" hidden="1" customHeight="1">
      <c r="A328" s="125">
        <v>2040350</v>
      </c>
      <c r="B328" s="274" t="s">
        <v>103</v>
      </c>
      <c r="C328" s="335">
        <v>0</v>
      </c>
      <c r="D328" s="335">
        <v>0</v>
      </c>
      <c r="E328" s="335">
        <v>0</v>
      </c>
      <c r="F328" s="335">
        <v>0</v>
      </c>
      <c r="G328" s="334"/>
      <c r="H328" s="125" t="str">
        <f t="shared" si="5"/>
        <v>0000</v>
      </c>
    </row>
    <row r="329" spans="1:8" ht="21.95" hidden="1" customHeight="1">
      <c r="A329" s="125">
        <v>2040399</v>
      </c>
      <c r="B329" s="274" t="s">
        <v>289</v>
      </c>
      <c r="C329" s="335">
        <v>0</v>
      </c>
      <c r="D329" s="335">
        <v>0</v>
      </c>
      <c r="E329" s="335">
        <v>0</v>
      </c>
      <c r="F329" s="335">
        <v>0</v>
      </c>
      <c r="G329" s="334"/>
      <c r="H329" s="125" t="str">
        <f t="shared" si="5"/>
        <v>0000</v>
      </c>
    </row>
    <row r="330" spans="1:8" ht="21.95" hidden="1" customHeight="1">
      <c r="A330" s="125">
        <v>20404</v>
      </c>
      <c r="B330" s="274" t="s">
        <v>290</v>
      </c>
      <c r="C330" s="335">
        <v>0</v>
      </c>
      <c r="D330" s="335">
        <v>0</v>
      </c>
      <c r="E330" s="335">
        <v>0</v>
      </c>
      <c r="F330" s="335">
        <v>0</v>
      </c>
      <c r="G330" s="334"/>
      <c r="H330" s="125" t="str">
        <f t="shared" si="5"/>
        <v>0000</v>
      </c>
    </row>
    <row r="331" spans="1:8" ht="21.95" hidden="1" customHeight="1">
      <c r="A331" s="125">
        <v>2040401</v>
      </c>
      <c r="B331" s="274" t="s">
        <v>94</v>
      </c>
      <c r="C331" s="335">
        <v>0</v>
      </c>
      <c r="D331" s="335">
        <v>0</v>
      </c>
      <c r="E331" s="335">
        <v>0</v>
      </c>
      <c r="F331" s="335">
        <v>0</v>
      </c>
      <c r="G331" s="334"/>
      <c r="H331" s="125" t="str">
        <f t="shared" si="5"/>
        <v>0000</v>
      </c>
    </row>
    <row r="332" spans="1:8" ht="21.95" hidden="1" customHeight="1">
      <c r="A332" s="125">
        <v>2040402</v>
      </c>
      <c r="B332" s="274" t="s">
        <v>95</v>
      </c>
      <c r="C332" s="335">
        <v>0</v>
      </c>
      <c r="D332" s="335">
        <v>0</v>
      </c>
      <c r="E332" s="335">
        <v>0</v>
      </c>
      <c r="F332" s="335">
        <v>0</v>
      </c>
      <c r="G332" s="334"/>
      <c r="H332" s="125" t="str">
        <f t="shared" si="5"/>
        <v>0000</v>
      </c>
    </row>
    <row r="333" spans="1:8" ht="21.95" hidden="1" customHeight="1">
      <c r="A333" s="125">
        <v>2040403</v>
      </c>
      <c r="B333" s="274" t="s">
        <v>96</v>
      </c>
      <c r="C333" s="335">
        <v>0</v>
      </c>
      <c r="D333" s="335">
        <v>0</v>
      </c>
      <c r="E333" s="335">
        <v>0</v>
      </c>
      <c r="F333" s="335">
        <v>0</v>
      </c>
      <c r="G333" s="334"/>
      <c r="H333" s="125" t="str">
        <f t="shared" si="5"/>
        <v>0000</v>
      </c>
    </row>
    <row r="334" spans="1:8" ht="21.95" hidden="1" customHeight="1">
      <c r="A334" s="125">
        <v>2040409</v>
      </c>
      <c r="B334" s="274" t="s">
        <v>291</v>
      </c>
      <c r="C334" s="335">
        <v>0</v>
      </c>
      <c r="D334" s="335">
        <v>0</v>
      </c>
      <c r="E334" s="335">
        <v>0</v>
      </c>
      <c r="F334" s="335">
        <v>0</v>
      </c>
      <c r="G334" s="334"/>
      <c r="H334" s="125" t="str">
        <f t="shared" si="5"/>
        <v>0000</v>
      </c>
    </row>
    <row r="335" spans="1:8" ht="21.95" hidden="1" customHeight="1">
      <c r="A335" s="125">
        <v>2040410</v>
      </c>
      <c r="B335" s="274" t="s">
        <v>292</v>
      </c>
      <c r="C335" s="335">
        <v>0</v>
      </c>
      <c r="D335" s="335">
        <v>0</v>
      </c>
      <c r="E335" s="335">
        <v>0</v>
      </c>
      <c r="F335" s="335">
        <v>0</v>
      </c>
      <c r="G335" s="334"/>
      <c r="H335" s="125" t="str">
        <f t="shared" si="5"/>
        <v>0000</v>
      </c>
    </row>
    <row r="336" spans="1:8" ht="21.95" hidden="1" customHeight="1">
      <c r="A336" s="125">
        <v>2040450</v>
      </c>
      <c r="B336" s="274" t="s">
        <v>103</v>
      </c>
      <c r="C336" s="335">
        <v>0</v>
      </c>
      <c r="D336" s="335">
        <v>0</v>
      </c>
      <c r="E336" s="335">
        <v>0</v>
      </c>
      <c r="F336" s="335">
        <v>0</v>
      </c>
      <c r="G336" s="334"/>
      <c r="H336" s="125" t="str">
        <f t="shared" si="5"/>
        <v>0000</v>
      </c>
    </row>
    <row r="337" spans="1:8" ht="21.95" hidden="1" customHeight="1">
      <c r="A337" s="125">
        <v>2040499</v>
      </c>
      <c r="B337" s="274" t="s">
        <v>293</v>
      </c>
      <c r="C337" s="335">
        <v>0</v>
      </c>
      <c r="D337" s="335">
        <v>0</v>
      </c>
      <c r="E337" s="335">
        <v>0</v>
      </c>
      <c r="F337" s="335">
        <v>0</v>
      </c>
      <c r="G337" s="334"/>
      <c r="H337" s="125" t="str">
        <f t="shared" si="5"/>
        <v>0000</v>
      </c>
    </row>
    <row r="338" spans="1:8" ht="21.95" hidden="1" customHeight="1">
      <c r="A338" s="125">
        <v>20405</v>
      </c>
      <c r="B338" s="274" t="s">
        <v>294</v>
      </c>
      <c r="C338" s="335">
        <v>0</v>
      </c>
      <c r="D338" s="335">
        <v>0</v>
      </c>
      <c r="E338" s="335">
        <v>0</v>
      </c>
      <c r="F338" s="335">
        <v>0</v>
      </c>
      <c r="G338" s="334"/>
      <c r="H338" s="125" t="str">
        <f t="shared" si="5"/>
        <v>0000</v>
      </c>
    </row>
    <row r="339" spans="1:8" ht="21.95" hidden="1" customHeight="1">
      <c r="A339" s="125">
        <v>2040501</v>
      </c>
      <c r="B339" s="274" t="s">
        <v>94</v>
      </c>
      <c r="C339" s="335">
        <v>0</v>
      </c>
      <c r="D339" s="335">
        <v>0</v>
      </c>
      <c r="E339" s="335">
        <v>0</v>
      </c>
      <c r="F339" s="335">
        <v>0</v>
      </c>
      <c r="G339" s="334"/>
      <c r="H339" s="125" t="str">
        <f t="shared" si="5"/>
        <v>0000</v>
      </c>
    </row>
    <row r="340" spans="1:8" ht="21.95" hidden="1" customHeight="1">
      <c r="A340" s="125">
        <v>2040502</v>
      </c>
      <c r="B340" s="274" t="s">
        <v>95</v>
      </c>
      <c r="C340" s="335">
        <v>0</v>
      </c>
      <c r="D340" s="335">
        <v>0</v>
      </c>
      <c r="E340" s="335">
        <v>0</v>
      </c>
      <c r="F340" s="335">
        <v>0</v>
      </c>
      <c r="G340" s="334"/>
      <c r="H340" s="125" t="str">
        <f t="shared" si="5"/>
        <v>0000</v>
      </c>
    </row>
    <row r="341" spans="1:8" ht="21.95" hidden="1" customHeight="1">
      <c r="A341" s="125">
        <v>2040503</v>
      </c>
      <c r="B341" s="274" t="s">
        <v>96</v>
      </c>
      <c r="C341" s="335">
        <v>0</v>
      </c>
      <c r="D341" s="335">
        <v>0</v>
      </c>
      <c r="E341" s="335">
        <v>0</v>
      </c>
      <c r="F341" s="335">
        <v>0</v>
      </c>
      <c r="G341" s="334"/>
      <c r="H341" s="125" t="str">
        <f t="shared" si="5"/>
        <v>0000</v>
      </c>
    </row>
    <row r="342" spans="1:8" ht="21.95" hidden="1" customHeight="1">
      <c r="A342" s="125">
        <v>2040504</v>
      </c>
      <c r="B342" s="274" t="s">
        <v>295</v>
      </c>
      <c r="C342" s="335">
        <v>0</v>
      </c>
      <c r="D342" s="335">
        <v>0</v>
      </c>
      <c r="E342" s="335">
        <v>0</v>
      </c>
      <c r="F342" s="335">
        <v>0</v>
      </c>
      <c r="G342" s="334"/>
      <c r="H342" s="125" t="str">
        <f t="shared" si="5"/>
        <v>0000</v>
      </c>
    </row>
    <row r="343" spans="1:8" ht="21.95" hidden="1" customHeight="1">
      <c r="A343" s="125">
        <v>2040505</v>
      </c>
      <c r="B343" s="274" t="s">
        <v>296</v>
      </c>
      <c r="C343" s="335">
        <v>0</v>
      </c>
      <c r="D343" s="335">
        <v>0</v>
      </c>
      <c r="E343" s="335">
        <v>0</v>
      </c>
      <c r="F343" s="335">
        <v>0</v>
      </c>
      <c r="G343" s="334"/>
      <c r="H343" s="125" t="str">
        <f t="shared" si="5"/>
        <v>0000</v>
      </c>
    </row>
    <row r="344" spans="1:8" ht="21.95" hidden="1" customHeight="1">
      <c r="A344" s="125">
        <v>2040506</v>
      </c>
      <c r="B344" s="274" t="s">
        <v>297</v>
      </c>
      <c r="C344" s="335">
        <v>0</v>
      </c>
      <c r="D344" s="335">
        <v>0</v>
      </c>
      <c r="E344" s="335">
        <v>0</v>
      </c>
      <c r="F344" s="335">
        <v>0</v>
      </c>
      <c r="G344" s="334"/>
      <c r="H344" s="125" t="str">
        <f t="shared" si="5"/>
        <v>0000</v>
      </c>
    </row>
    <row r="345" spans="1:8" ht="21.95" hidden="1" customHeight="1">
      <c r="A345" s="125">
        <v>2040550</v>
      </c>
      <c r="B345" s="274" t="s">
        <v>103</v>
      </c>
      <c r="C345" s="335">
        <v>0</v>
      </c>
      <c r="D345" s="335">
        <v>0</v>
      </c>
      <c r="E345" s="335">
        <v>0</v>
      </c>
      <c r="F345" s="335">
        <v>0</v>
      </c>
      <c r="G345" s="334"/>
      <c r="H345" s="125" t="str">
        <f t="shared" si="5"/>
        <v>0000</v>
      </c>
    </row>
    <row r="346" spans="1:8" ht="21.95" hidden="1" customHeight="1">
      <c r="A346" s="125">
        <v>2040599</v>
      </c>
      <c r="B346" s="274" t="s">
        <v>298</v>
      </c>
      <c r="C346" s="335">
        <v>0</v>
      </c>
      <c r="D346" s="335">
        <v>0</v>
      </c>
      <c r="E346" s="335">
        <v>0</v>
      </c>
      <c r="F346" s="335">
        <v>0</v>
      </c>
      <c r="G346" s="334"/>
      <c r="H346" s="125" t="str">
        <f t="shared" si="5"/>
        <v>0000</v>
      </c>
    </row>
    <row r="347" spans="1:8" ht="21.95" customHeight="1">
      <c r="A347" s="125">
        <v>20406</v>
      </c>
      <c r="B347" s="274" t="s">
        <v>299</v>
      </c>
      <c r="C347" s="335">
        <v>2116</v>
      </c>
      <c r="D347" s="335">
        <v>2116</v>
      </c>
      <c r="E347" s="335">
        <v>3026</v>
      </c>
      <c r="F347" s="335">
        <v>3026</v>
      </c>
      <c r="G347" s="334">
        <v>1</v>
      </c>
      <c r="H347" s="125" t="str">
        <f t="shared" si="5"/>
        <v>2116211630263026</v>
      </c>
    </row>
    <row r="348" spans="1:8" ht="21.95" customHeight="1">
      <c r="A348" s="125">
        <v>2040601</v>
      </c>
      <c r="B348" s="274" t="s">
        <v>94</v>
      </c>
      <c r="C348" s="335">
        <v>1115</v>
      </c>
      <c r="D348" s="335">
        <v>1115</v>
      </c>
      <c r="E348" s="335">
        <v>1086</v>
      </c>
      <c r="F348" s="335">
        <v>1086</v>
      </c>
      <c r="G348" s="334">
        <v>1</v>
      </c>
      <c r="H348" s="125" t="str">
        <f t="shared" si="5"/>
        <v>1115111510861086</v>
      </c>
    </row>
    <row r="349" spans="1:8" ht="21.95" customHeight="1">
      <c r="A349" s="125">
        <v>2040602</v>
      </c>
      <c r="B349" s="274" t="s">
        <v>95</v>
      </c>
      <c r="C349" s="335">
        <v>651</v>
      </c>
      <c r="D349" s="335">
        <v>651</v>
      </c>
      <c r="E349" s="335">
        <v>913</v>
      </c>
      <c r="F349" s="335">
        <v>913</v>
      </c>
      <c r="G349" s="334">
        <v>1</v>
      </c>
      <c r="H349" s="125" t="str">
        <f t="shared" si="5"/>
        <v>651651913913</v>
      </c>
    </row>
    <row r="350" spans="1:8" ht="21.95" hidden="1" customHeight="1">
      <c r="A350" s="125">
        <v>2040603</v>
      </c>
      <c r="B350" s="274" t="s">
        <v>96</v>
      </c>
      <c r="C350" s="335">
        <v>0</v>
      </c>
      <c r="D350" s="335">
        <v>0</v>
      </c>
      <c r="E350" s="335">
        <v>0</v>
      </c>
      <c r="F350" s="335">
        <v>0</v>
      </c>
      <c r="G350" s="334"/>
      <c r="H350" s="125" t="str">
        <f t="shared" si="5"/>
        <v>0000</v>
      </c>
    </row>
    <row r="351" spans="1:8" ht="21.95" customHeight="1">
      <c r="A351" s="125">
        <v>2040604</v>
      </c>
      <c r="B351" s="274" t="s">
        <v>300</v>
      </c>
      <c r="C351" s="335">
        <v>0</v>
      </c>
      <c r="D351" s="335">
        <v>0</v>
      </c>
      <c r="E351" s="335">
        <v>630</v>
      </c>
      <c r="F351" s="335">
        <v>630</v>
      </c>
      <c r="G351" s="334">
        <v>1</v>
      </c>
      <c r="H351" s="125" t="str">
        <f t="shared" si="5"/>
        <v>00630630</v>
      </c>
    </row>
    <row r="352" spans="1:8" ht="21.95" customHeight="1">
      <c r="A352" s="125">
        <v>2040605</v>
      </c>
      <c r="B352" s="274" t="s">
        <v>301</v>
      </c>
      <c r="C352" s="335">
        <v>13</v>
      </c>
      <c r="D352" s="335">
        <v>13</v>
      </c>
      <c r="E352" s="335">
        <v>13</v>
      </c>
      <c r="F352" s="335">
        <v>13</v>
      </c>
      <c r="G352" s="334">
        <v>1</v>
      </c>
      <c r="H352" s="125" t="str">
        <f t="shared" si="5"/>
        <v>13131313</v>
      </c>
    </row>
    <row r="353" spans="1:8" ht="21.95" hidden="1" customHeight="1">
      <c r="A353" s="125">
        <v>2040606</v>
      </c>
      <c r="B353" s="274" t="s">
        <v>302</v>
      </c>
      <c r="C353" s="335">
        <v>0</v>
      </c>
      <c r="D353" s="335">
        <v>0</v>
      </c>
      <c r="E353" s="335">
        <v>0</v>
      </c>
      <c r="F353" s="335">
        <v>0</v>
      </c>
      <c r="G353" s="334"/>
      <c r="H353" s="125" t="str">
        <f t="shared" si="5"/>
        <v>0000</v>
      </c>
    </row>
    <row r="354" spans="1:8" ht="21.95" customHeight="1">
      <c r="A354" s="125">
        <v>2040607</v>
      </c>
      <c r="B354" s="274" t="s">
        <v>303</v>
      </c>
      <c r="C354" s="335">
        <v>3</v>
      </c>
      <c r="D354" s="335">
        <v>3</v>
      </c>
      <c r="E354" s="335">
        <v>3</v>
      </c>
      <c r="F354" s="335">
        <v>3</v>
      </c>
      <c r="G354" s="334">
        <v>1</v>
      </c>
      <c r="H354" s="125" t="str">
        <f t="shared" si="5"/>
        <v>3333</v>
      </c>
    </row>
    <row r="355" spans="1:8" ht="21.95" hidden="1" customHeight="1">
      <c r="A355" s="125">
        <v>2040608</v>
      </c>
      <c r="B355" s="274" t="s">
        <v>304</v>
      </c>
      <c r="C355" s="335">
        <v>0</v>
      </c>
      <c r="D355" s="335">
        <v>0</v>
      </c>
      <c r="E355" s="335">
        <v>0</v>
      </c>
      <c r="F355" s="335">
        <v>0</v>
      </c>
      <c r="G355" s="334"/>
      <c r="H355" s="125" t="str">
        <f t="shared" si="5"/>
        <v>0000</v>
      </c>
    </row>
    <row r="356" spans="1:8" ht="21.95" hidden="1" customHeight="1">
      <c r="A356" s="125">
        <v>2040609</v>
      </c>
      <c r="B356" s="274" t="s">
        <v>305</v>
      </c>
      <c r="C356" s="335">
        <v>0</v>
      </c>
      <c r="D356" s="335">
        <v>0</v>
      </c>
      <c r="E356" s="335">
        <v>0</v>
      </c>
      <c r="F356" s="335">
        <v>0</v>
      </c>
      <c r="G356" s="334"/>
      <c r="H356" s="125" t="str">
        <f t="shared" si="5"/>
        <v>0000</v>
      </c>
    </row>
    <row r="357" spans="1:8" ht="21.95" customHeight="1">
      <c r="A357" s="125">
        <v>2040610</v>
      </c>
      <c r="B357" s="274" t="s">
        <v>306</v>
      </c>
      <c r="C357" s="335">
        <v>186</v>
      </c>
      <c r="D357" s="335">
        <v>186</v>
      </c>
      <c r="E357" s="335">
        <v>186</v>
      </c>
      <c r="F357" s="335">
        <v>186</v>
      </c>
      <c r="G357" s="334">
        <v>1</v>
      </c>
      <c r="H357" s="125" t="str">
        <f t="shared" si="5"/>
        <v>186186186186</v>
      </c>
    </row>
    <row r="358" spans="1:8" ht="21.95" hidden="1" customHeight="1">
      <c r="A358" s="125">
        <v>2040611</v>
      </c>
      <c r="B358" s="274" t="s">
        <v>307</v>
      </c>
      <c r="C358" s="335">
        <v>0</v>
      </c>
      <c r="D358" s="335">
        <v>0</v>
      </c>
      <c r="E358" s="335">
        <v>0</v>
      </c>
      <c r="F358" s="335">
        <v>0</v>
      </c>
      <c r="G358" s="334"/>
      <c r="H358" s="125" t="str">
        <f t="shared" si="5"/>
        <v>0000</v>
      </c>
    </row>
    <row r="359" spans="1:8" ht="21.95" customHeight="1">
      <c r="A359" s="125">
        <v>2040612</v>
      </c>
      <c r="B359" s="274" t="s">
        <v>308</v>
      </c>
      <c r="C359" s="335">
        <v>0</v>
      </c>
      <c r="D359" s="335">
        <v>0</v>
      </c>
      <c r="E359" s="335">
        <v>24</v>
      </c>
      <c r="F359" s="335">
        <v>24</v>
      </c>
      <c r="G359" s="334">
        <v>1</v>
      </c>
      <c r="H359" s="125" t="str">
        <f t="shared" si="5"/>
        <v>002424</v>
      </c>
    </row>
    <row r="360" spans="1:8" ht="21.95" hidden="1" customHeight="1">
      <c r="A360" s="125">
        <v>2040613</v>
      </c>
      <c r="B360" s="274" t="s">
        <v>135</v>
      </c>
      <c r="C360" s="335">
        <v>0</v>
      </c>
      <c r="D360" s="335">
        <v>0</v>
      </c>
      <c r="E360" s="335">
        <v>0</v>
      </c>
      <c r="F360" s="335">
        <v>0</v>
      </c>
      <c r="G360" s="334"/>
      <c r="H360" s="125" t="str">
        <f t="shared" si="5"/>
        <v>0000</v>
      </c>
    </row>
    <row r="361" spans="1:8" ht="21.95" customHeight="1">
      <c r="A361" s="125">
        <v>2040650</v>
      </c>
      <c r="B361" s="274" t="s">
        <v>103</v>
      </c>
      <c r="C361" s="335">
        <v>148</v>
      </c>
      <c r="D361" s="335">
        <v>148</v>
      </c>
      <c r="E361" s="335">
        <v>171</v>
      </c>
      <c r="F361" s="335">
        <v>171</v>
      </c>
      <c r="G361" s="334">
        <v>1</v>
      </c>
      <c r="H361" s="125" t="str">
        <f t="shared" si="5"/>
        <v>148148171171</v>
      </c>
    </row>
    <row r="362" spans="1:8" ht="21.95" hidden="1" customHeight="1">
      <c r="A362" s="125">
        <v>2040699</v>
      </c>
      <c r="B362" s="274" t="s">
        <v>309</v>
      </c>
      <c r="C362" s="335">
        <v>0</v>
      </c>
      <c r="D362" s="335">
        <v>0</v>
      </c>
      <c r="E362" s="335">
        <v>0</v>
      </c>
      <c r="F362" s="335">
        <v>0</v>
      </c>
      <c r="G362" s="334"/>
      <c r="H362" s="125" t="str">
        <f t="shared" si="5"/>
        <v>0000</v>
      </c>
    </row>
    <row r="363" spans="1:8" ht="21.95" hidden="1" customHeight="1">
      <c r="A363" s="125">
        <v>20407</v>
      </c>
      <c r="B363" s="274" t="s">
        <v>310</v>
      </c>
      <c r="C363" s="335">
        <v>0</v>
      </c>
      <c r="D363" s="335">
        <v>0</v>
      </c>
      <c r="E363" s="335">
        <v>0</v>
      </c>
      <c r="F363" s="335">
        <v>0</v>
      </c>
      <c r="G363" s="334"/>
      <c r="H363" s="125" t="str">
        <f t="shared" si="5"/>
        <v>0000</v>
      </c>
    </row>
    <row r="364" spans="1:8" ht="21.95" hidden="1" customHeight="1">
      <c r="A364" s="125">
        <v>2040701</v>
      </c>
      <c r="B364" s="274" t="s">
        <v>94</v>
      </c>
      <c r="C364" s="335">
        <v>0</v>
      </c>
      <c r="D364" s="335">
        <v>0</v>
      </c>
      <c r="E364" s="335">
        <v>0</v>
      </c>
      <c r="F364" s="335">
        <v>0</v>
      </c>
      <c r="G364" s="334"/>
      <c r="H364" s="125" t="str">
        <f t="shared" si="5"/>
        <v>0000</v>
      </c>
    </row>
    <row r="365" spans="1:8" ht="21.95" hidden="1" customHeight="1">
      <c r="A365" s="125">
        <v>2040702</v>
      </c>
      <c r="B365" s="274" t="s">
        <v>95</v>
      </c>
      <c r="C365" s="335">
        <v>0</v>
      </c>
      <c r="D365" s="335">
        <v>0</v>
      </c>
      <c r="E365" s="335">
        <v>0</v>
      </c>
      <c r="F365" s="335">
        <v>0</v>
      </c>
      <c r="G365" s="334"/>
      <c r="H365" s="125" t="str">
        <f t="shared" si="5"/>
        <v>0000</v>
      </c>
    </row>
    <row r="366" spans="1:8" ht="21.95" hidden="1" customHeight="1">
      <c r="A366" s="125">
        <v>2040703</v>
      </c>
      <c r="B366" s="274" t="s">
        <v>96</v>
      </c>
      <c r="C366" s="335">
        <v>0</v>
      </c>
      <c r="D366" s="335">
        <v>0</v>
      </c>
      <c r="E366" s="335">
        <v>0</v>
      </c>
      <c r="F366" s="335">
        <v>0</v>
      </c>
      <c r="G366" s="334"/>
      <c r="H366" s="125" t="str">
        <f t="shared" si="5"/>
        <v>0000</v>
      </c>
    </row>
    <row r="367" spans="1:8" ht="21.95" hidden="1" customHeight="1">
      <c r="A367" s="125">
        <v>2040704</v>
      </c>
      <c r="B367" s="274" t="s">
        <v>311</v>
      </c>
      <c r="C367" s="335">
        <v>0</v>
      </c>
      <c r="D367" s="335">
        <v>0</v>
      </c>
      <c r="E367" s="335">
        <v>0</v>
      </c>
      <c r="F367" s="335">
        <v>0</v>
      </c>
      <c r="G367" s="334"/>
      <c r="H367" s="125" t="str">
        <f t="shared" si="5"/>
        <v>0000</v>
      </c>
    </row>
    <row r="368" spans="1:8" ht="21.95" hidden="1" customHeight="1">
      <c r="A368" s="125">
        <v>2040705</v>
      </c>
      <c r="B368" s="274" t="s">
        <v>312</v>
      </c>
      <c r="C368" s="335">
        <v>0</v>
      </c>
      <c r="D368" s="335">
        <v>0</v>
      </c>
      <c r="E368" s="335">
        <v>0</v>
      </c>
      <c r="F368" s="335">
        <v>0</v>
      </c>
      <c r="G368" s="334"/>
      <c r="H368" s="125" t="str">
        <f t="shared" si="5"/>
        <v>0000</v>
      </c>
    </row>
    <row r="369" spans="1:8" ht="21.95" hidden="1" customHeight="1">
      <c r="A369" s="125">
        <v>2040706</v>
      </c>
      <c r="B369" s="274" t="s">
        <v>313</v>
      </c>
      <c r="C369" s="335">
        <v>0</v>
      </c>
      <c r="D369" s="335">
        <v>0</v>
      </c>
      <c r="E369" s="335">
        <v>0</v>
      </c>
      <c r="F369" s="335">
        <v>0</v>
      </c>
      <c r="G369" s="334"/>
      <c r="H369" s="125" t="str">
        <f t="shared" si="5"/>
        <v>0000</v>
      </c>
    </row>
    <row r="370" spans="1:8" ht="21.95" hidden="1" customHeight="1">
      <c r="A370" s="125">
        <v>2040707</v>
      </c>
      <c r="B370" s="274" t="s">
        <v>135</v>
      </c>
      <c r="C370" s="335"/>
      <c r="D370" s="335"/>
      <c r="E370" s="335">
        <v>0</v>
      </c>
      <c r="F370" s="335">
        <v>0</v>
      </c>
      <c r="G370" s="334"/>
      <c r="H370" s="125" t="str">
        <f t="shared" si="5"/>
        <v>00</v>
      </c>
    </row>
    <row r="371" spans="1:8" ht="21.95" hidden="1" customHeight="1">
      <c r="A371" s="125">
        <v>2040750</v>
      </c>
      <c r="B371" s="274" t="s">
        <v>103</v>
      </c>
      <c r="C371" s="335">
        <v>0</v>
      </c>
      <c r="D371" s="335">
        <v>0</v>
      </c>
      <c r="E371" s="335">
        <v>0</v>
      </c>
      <c r="F371" s="335">
        <v>0</v>
      </c>
      <c r="G371" s="334"/>
      <c r="H371" s="125" t="str">
        <f t="shared" si="5"/>
        <v>0000</v>
      </c>
    </row>
    <row r="372" spans="1:8" ht="21.95" hidden="1" customHeight="1">
      <c r="A372" s="125">
        <v>2040799</v>
      </c>
      <c r="B372" s="274" t="s">
        <v>314</v>
      </c>
      <c r="C372" s="335">
        <v>0</v>
      </c>
      <c r="D372" s="335">
        <v>0</v>
      </c>
      <c r="E372" s="335">
        <v>0</v>
      </c>
      <c r="F372" s="335">
        <v>0</v>
      </c>
      <c r="G372" s="334"/>
      <c r="H372" s="125" t="str">
        <f t="shared" si="5"/>
        <v>0000</v>
      </c>
    </row>
    <row r="373" spans="1:8" ht="21.95" hidden="1" customHeight="1">
      <c r="A373" s="125">
        <v>20408</v>
      </c>
      <c r="B373" s="274" t="s">
        <v>315</v>
      </c>
      <c r="C373" s="335">
        <v>0</v>
      </c>
      <c r="D373" s="335">
        <v>0</v>
      </c>
      <c r="E373" s="335">
        <v>0</v>
      </c>
      <c r="F373" s="335">
        <v>0</v>
      </c>
      <c r="G373" s="334"/>
      <c r="H373" s="125" t="str">
        <f t="shared" si="5"/>
        <v>0000</v>
      </c>
    </row>
    <row r="374" spans="1:8" ht="21.95" hidden="1" customHeight="1">
      <c r="A374" s="125">
        <v>2040801</v>
      </c>
      <c r="B374" s="274" t="s">
        <v>94</v>
      </c>
      <c r="C374" s="335">
        <v>0</v>
      </c>
      <c r="D374" s="335">
        <v>0</v>
      </c>
      <c r="E374" s="335">
        <v>0</v>
      </c>
      <c r="F374" s="335">
        <v>0</v>
      </c>
      <c r="G374" s="334"/>
      <c r="H374" s="125" t="str">
        <f t="shared" si="5"/>
        <v>0000</v>
      </c>
    </row>
    <row r="375" spans="1:8" ht="21.95" hidden="1" customHeight="1">
      <c r="A375" s="125">
        <v>2040802</v>
      </c>
      <c r="B375" s="274" t="s">
        <v>95</v>
      </c>
      <c r="C375" s="335">
        <v>0</v>
      </c>
      <c r="D375" s="335">
        <v>0</v>
      </c>
      <c r="E375" s="335">
        <v>0</v>
      </c>
      <c r="F375" s="335">
        <v>0</v>
      </c>
      <c r="G375" s="334"/>
      <c r="H375" s="125" t="str">
        <f t="shared" si="5"/>
        <v>0000</v>
      </c>
    </row>
    <row r="376" spans="1:8" ht="21.95" hidden="1" customHeight="1">
      <c r="A376" s="125">
        <v>2040803</v>
      </c>
      <c r="B376" s="274" t="s">
        <v>96</v>
      </c>
      <c r="C376" s="335">
        <v>0</v>
      </c>
      <c r="D376" s="335">
        <v>0</v>
      </c>
      <c r="E376" s="335">
        <v>0</v>
      </c>
      <c r="F376" s="335">
        <v>0</v>
      </c>
      <c r="G376" s="334"/>
      <c r="H376" s="125" t="str">
        <f t="shared" si="5"/>
        <v>0000</v>
      </c>
    </row>
    <row r="377" spans="1:8" ht="21.95" hidden="1" customHeight="1">
      <c r="A377" s="125">
        <v>2040804</v>
      </c>
      <c r="B377" s="274" t="s">
        <v>316</v>
      </c>
      <c r="C377" s="335">
        <v>0</v>
      </c>
      <c r="D377" s="335">
        <v>0</v>
      </c>
      <c r="E377" s="335">
        <v>0</v>
      </c>
      <c r="F377" s="335">
        <v>0</v>
      </c>
      <c r="G377" s="334"/>
      <c r="H377" s="125" t="str">
        <f t="shared" si="5"/>
        <v>0000</v>
      </c>
    </row>
    <row r="378" spans="1:8" ht="21.95" hidden="1" customHeight="1">
      <c r="A378" s="125">
        <v>2040805</v>
      </c>
      <c r="B378" s="274" t="s">
        <v>317</v>
      </c>
      <c r="C378" s="335">
        <v>0</v>
      </c>
      <c r="D378" s="335">
        <v>0</v>
      </c>
      <c r="E378" s="335">
        <v>0</v>
      </c>
      <c r="F378" s="335">
        <v>0</v>
      </c>
      <c r="G378" s="334"/>
      <c r="H378" s="125" t="str">
        <f t="shared" si="5"/>
        <v>0000</v>
      </c>
    </row>
    <row r="379" spans="1:8" ht="21.95" hidden="1" customHeight="1">
      <c r="A379" s="125">
        <v>2040806</v>
      </c>
      <c r="B379" s="274" t="s">
        <v>318</v>
      </c>
      <c r="C379" s="335">
        <v>0</v>
      </c>
      <c r="D379" s="335">
        <v>0</v>
      </c>
      <c r="E379" s="335">
        <v>0</v>
      </c>
      <c r="F379" s="335">
        <v>0</v>
      </c>
      <c r="G379" s="334"/>
      <c r="H379" s="125" t="str">
        <f t="shared" si="5"/>
        <v>0000</v>
      </c>
    </row>
    <row r="380" spans="1:8" ht="21.95" hidden="1" customHeight="1">
      <c r="A380" s="125">
        <v>2040807</v>
      </c>
      <c r="B380" s="274" t="s">
        <v>135</v>
      </c>
      <c r="C380" s="335">
        <v>0</v>
      </c>
      <c r="D380" s="335">
        <v>0</v>
      </c>
      <c r="E380" s="335">
        <v>0</v>
      </c>
      <c r="F380" s="335">
        <v>0</v>
      </c>
      <c r="G380" s="334"/>
      <c r="H380" s="125" t="str">
        <f t="shared" si="5"/>
        <v>0000</v>
      </c>
    </row>
    <row r="381" spans="1:8" ht="21.95" hidden="1" customHeight="1">
      <c r="A381" s="125">
        <v>2040850</v>
      </c>
      <c r="B381" s="274" t="s">
        <v>103</v>
      </c>
      <c r="C381" s="335">
        <v>0</v>
      </c>
      <c r="D381" s="335">
        <v>0</v>
      </c>
      <c r="E381" s="335">
        <v>0</v>
      </c>
      <c r="F381" s="335">
        <v>0</v>
      </c>
      <c r="G381" s="334"/>
      <c r="H381" s="125" t="str">
        <f t="shared" si="5"/>
        <v>0000</v>
      </c>
    </row>
    <row r="382" spans="1:8" ht="21.95" hidden="1" customHeight="1">
      <c r="A382" s="125">
        <v>2040899</v>
      </c>
      <c r="B382" s="274" t="s">
        <v>319</v>
      </c>
      <c r="C382" s="335">
        <v>0</v>
      </c>
      <c r="D382" s="335">
        <v>0</v>
      </c>
      <c r="E382" s="335">
        <v>0</v>
      </c>
      <c r="F382" s="335">
        <v>0</v>
      </c>
      <c r="G382" s="334"/>
      <c r="H382" s="125" t="str">
        <f t="shared" si="5"/>
        <v>0000</v>
      </c>
    </row>
    <row r="383" spans="1:8" ht="21.95" hidden="1" customHeight="1">
      <c r="A383" s="125">
        <v>20409</v>
      </c>
      <c r="B383" s="274" t="s">
        <v>320</v>
      </c>
      <c r="C383" s="335">
        <v>0</v>
      </c>
      <c r="D383" s="335">
        <v>0</v>
      </c>
      <c r="E383" s="335">
        <v>0</v>
      </c>
      <c r="F383" s="335">
        <v>0</v>
      </c>
      <c r="G383" s="334"/>
      <c r="H383" s="125" t="str">
        <f t="shared" si="5"/>
        <v>0000</v>
      </c>
    </row>
    <row r="384" spans="1:8" ht="21.95" hidden="1" customHeight="1">
      <c r="A384" s="125">
        <v>2040901</v>
      </c>
      <c r="B384" s="274" t="s">
        <v>94</v>
      </c>
      <c r="C384" s="335">
        <v>0</v>
      </c>
      <c r="D384" s="335">
        <v>0</v>
      </c>
      <c r="E384" s="335">
        <v>0</v>
      </c>
      <c r="F384" s="335">
        <v>0</v>
      </c>
      <c r="G384" s="334"/>
      <c r="H384" s="125" t="str">
        <f t="shared" si="5"/>
        <v>0000</v>
      </c>
    </row>
    <row r="385" spans="1:8" ht="21.95" hidden="1" customHeight="1">
      <c r="A385" s="125">
        <v>2040902</v>
      </c>
      <c r="B385" s="274" t="s">
        <v>95</v>
      </c>
      <c r="C385" s="335">
        <v>0</v>
      </c>
      <c r="D385" s="335">
        <v>0</v>
      </c>
      <c r="E385" s="335">
        <v>0</v>
      </c>
      <c r="F385" s="335">
        <v>0</v>
      </c>
      <c r="G385" s="334"/>
      <c r="H385" s="125" t="str">
        <f t="shared" si="5"/>
        <v>0000</v>
      </c>
    </row>
    <row r="386" spans="1:8" ht="21.95" hidden="1" customHeight="1">
      <c r="A386" s="125">
        <v>2040903</v>
      </c>
      <c r="B386" s="274" t="s">
        <v>96</v>
      </c>
      <c r="C386" s="335">
        <v>0</v>
      </c>
      <c r="D386" s="335">
        <v>0</v>
      </c>
      <c r="E386" s="335">
        <v>0</v>
      </c>
      <c r="F386" s="335">
        <v>0</v>
      </c>
      <c r="G386" s="334"/>
      <c r="H386" s="125" t="str">
        <f t="shared" si="5"/>
        <v>0000</v>
      </c>
    </row>
    <row r="387" spans="1:8" ht="21.95" hidden="1" customHeight="1">
      <c r="A387" s="125">
        <v>2040904</v>
      </c>
      <c r="B387" s="274" t="s">
        <v>321</v>
      </c>
      <c r="C387" s="335">
        <v>0</v>
      </c>
      <c r="D387" s="335">
        <v>0</v>
      </c>
      <c r="E387" s="335">
        <v>0</v>
      </c>
      <c r="F387" s="335">
        <v>0</v>
      </c>
      <c r="G387" s="334"/>
      <c r="H387" s="125" t="str">
        <f t="shared" si="5"/>
        <v>0000</v>
      </c>
    </row>
    <row r="388" spans="1:8" ht="21.95" hidden="1" customHeight="1">
      <c r="A388" s="125">
        <v>2040905</v>
      </c>
      <c r="B388" s="274" t="s">
        <v>322</v>
      </c>
      <c r="C388" s="335">
        <v>0</v>
      </c>
      <c r="D388" s="335">
        <v>0</v>
      </c>
      <c r="E388" s="335">
        <v>0</v>
      </c>
      <c r="F388" s="335">
        <v>0</v>
      </c>
      <c r="G388" s="334"/>
      <c r="H388" s="125" t="str">
        <f t="shared" si="5"/>
        <v>0000</v>
      </c>
    </row>
    <row r="389" spans="1:8" ht="21.95" hidden="1" customHeight="1">
      <c r="A389" s="125">
        <v>2040950</v>
      </c>
      <c r="B389" s="274" t="s">
        <v>103</v>
      </c>
      <c r="C389" s="335">
        <v>0</v>
      </c>
      <c r="D389" s="335">
        <v>0</v>
      </c>
      <c r="E389" s="335">
        <v>0</v>
      </c>
      <c r="F389" s="335">
        <v>0</v>
      </c>
      <c r="G389" s="334"/>
      <c r="H389" s="125" t="str">
        <f t="shared" si="5"/>
        <v>0000</v>
      </c>
    </row>
    <row r="390" spans="1:8" ht="21.95" hidden="1" customHeight="1">
      <c r="A390" s="125">
        <v>2040999</v>
      </c>
      <c r="B390" s="274" t="s">
        <v>323</v>
      </c>
      <c r="C390" s="335">
        <v>0</v>
      </c>
      <c r="D390" s="335">
        <v>0</v>
      </c>
      <c r="E390" s="335">
        <v>0</v>
      </c>
      <c r="F390" s="335">
        <v>0</v>
      </c>
      <c r="G390" s="334"/>
      <c r="H390" s="125" t="str">
        <f t="shared" si="5"/>
        <v>0000</v>
      </c>
    </row>
    <row r="391" spans="1:8" ht="21.95" hidden="1" customHeight="1">
      <c r="A391" s="125">
        <v>20410</v>
      </c>
      <c r="B391" s="274" t="s">
        <v>324</v>
      </c>
      <c r="C391" s="335">
        <v>0</v>
      </c>
      <c r="D391" s="335">
        <v>0</v>
      </c>
      <c r="E391" s="335">
        <v>0</v>
      </c>
      <c r="F391" s="335">
        <v>0</v>
      </c>
      <c r="G391" s="334"/>
      <c r="H391" s="125" t="str">
        <f t="shared" ref="H391:H454" si="6">C391&amp;D391&amp;E391&amp;F391</f>
        <v>0000</v>
      </c>
    </row>
    <row r="392" spans="1:8" ht="21.95" hidden="1" customHeight="1">
      <c r="A392" s="125">
        <v>2041001</v>
      </c>
      <c r="B392" s="274" t="s">
        <v>94</v>
      </c>
      <c r="C392" s="335">
        <v>0</v>
      </c>
      <c r="D392" s="335">
        <v>0</v>
      </c>
      <c r="E392" s="335">
        <v>0</v>
      </c>
      <c r="F392" s="335">
        <v>0</v>
      </c>
      <c r="G392" s="334"/>
      <c r="H392" s="125" t="str">
        <f t="shared" si="6"/>
        <v>0000</v>
      </c>
    </row>
    <row r="393" spans="1:8" ht="21.95" hidden="1" customHeight="1">
      <c r="A393" s="125">
        <v>2041002</v>
      </c>
      <c r="B393" s="274" t="s">
        <v>95</v>
      </c>
      <c r="C393" s="335">
        <v>0</v>
      </c>
      <c r="D393" s="335">
        <v>0</v>
      </c>
      <c r="E393" s="335">
        <v>0</v>
      </c>
      <c r="F393" s="335">
        <v>0</v>
      </c>
      <c r="G393" s="334"/>
      <c r="H393" s="125" t="str">
        <f t="shared" si="6"/>
        <v>0000</v>
      </c>
    </row>
    <row r="394" spans="1:8" ht="21.95" hidden="1" customHeight="1">
      <c r="A394" s="125">
        <v>2041006</v>
      </c>
      <c r="B394" s="274" t="s">
        <v>135</v>
      </c>
      <c r="C394" s="335">
        <v>0</v>
      </c>
      <c r="D394" s="335">
        <v>0</v>
      </c>
      <c r="E394" s="335">
        <v>0</v>
      </c>
      <c r="F394" s="335">
        <v>0</v>
      </c>
      <c r="G394" s="334"/>
      <c r="H394" s="125" t="str">
        <f t="shared" si="6"/>
        <v>0000</v>
      </c>
    </row>
    <row r="395" spans="1:8" ht="21.95" hidden="1" customHeight="1">
      <c r="A395" s="125">
        <v>2041007</v>
      </c>
      <c r="B395" s="274" t="s">
        <v>325</v>
      </c>
      <c r="C395" s="335">
        <v>0</v>
      </c>
      <c r="D395" s="335">
        <v>0</v>
      </c>
      <c r="E395" s="335">
        <v>0</v>
      </c>
      <c r="F395" s="335">
        <v>0</v>
      </c>
      <c r="G395" s="334"/>
      <c r="H395" s="125" t="str">
        <f t="shared" si="6"/>
        <v>0000</v>
      </c>
    </row>
    <row r="396" spans="1:8" ht="21.95" hidden="1" customHeight="1">
      <c r="A396" s="125">
        <v>2041099</v>
      </c>
      <c r="B396" s="274" t="s">
        <v>326</v>
      </c>
      <c r="C396" s="335">
        <v>0</v>
      </c>
      <c r="D396" s="335">
        <v>0</v>
      </c>
      <c r="E396" s="335">
        <v>0</v>
      </c>
      <c r="F396" s="335">
        <v>0</v>
      </c>
      <c r="G396" s="334"/>
      <c r="H396" s="125" t="str">
        <f t="shared" si="6"/>
        <v>0000</v>
      </c>
    </row>
    <row r="397" spans="1:8" ht="21.95" customHeight="1">
      <c r="A397" s="125">
        <v>20499</v>
      </c>
      <c r="B397" s="274" t="s">
        <v>327</v>
      </c>
      <c r="C397" s="335">
        <v>448</v>
      </c>
      <c r="D397" s="335">
        <v>448</v>
      </c>
      <c r="E397" s="335">
        <v>485</v>
      </c>
      <c r="F397" s="335">
        <v>485</v>
      </c>
      <c r="G397" s="334">
        <v>1</v>
      </c>
      <c r="H397" s="125" t="str">
        <f t="shared" si="6"/>
        <v>448448485485</v>
      </c>
    </row>
    <row r="398" spans="1:8" ht="21.95" customHeight="1">
      <c r="A398" s="125">
        <v>2049901</v>
      </c>
      <c r="B398" s="274" t="s">
        <v>328</v>
      </c>
      <c r="C398" s="335">
        <v>448</v>
      </c>
      <c r="D398" s="335">
        <v>448</v>
      </c>
      <c r="E398" s="335">
        <v>485</v>
      </c>
      <c r="F398" s="335">
        <v>485</v>
      </c>
      <c r="G398" s="334">
        <v>1</v>
      </c>
      <c r="H398" s="125" t="str">
        <f t="shared" si="6"/>
        <v>448448485485</v>
      </c>
    </row>
    <row r="399" spans="1:8" ht="21.95" customHeight="1">
      <c r="A399" s="125">
        <v>205</v>
      </c>
      <c r="B399" s="274" t="s">
        <v>26</v>
      </c>
      <c r="C399" s="335">
        <v>207373</v>
      </c>
      <c r="D399" s="335">
        <v>207373</v>
      </c>
      <c r="E399" s="335">
        <v>210390</v>
      </c>
      <c r="F399" s="335">
        <v>210390</v>
      </c>
      <c r="G399" s="334">
        <v>1</v>
      </c>
      <c r="H399" s="125" t="str">
        <f t="shared" si="6"/>
        <v>207373207373210390210390</v>
      </c>
    </row>
    <row r="400" spans="1:8" ht="21.95" customHeight="1">
      <c r="A400" s="125">
        <v>20501</v>
      </c>
      <c r="B400" s="274" t="s">
        <v>329</v>
      </c>
      <c r="C400" s="335">
        <v>1118</v>
      </c>
      <c r="D400" s="335">
        <v>1118</v>
      </c>
      <c r="E400" s="335">
        <v>1166</v>
      </c>
      <c r="F400" s="335">
        <v>1166</v>
      </c>
      <c r="G400" s="334">
        <v>1</v>
      </c>
      <c r="H400" s="125" t="str">
        <f t="shared" si="6"/>
        <v>1118111811661166</v>
      </c>
    </row>
    <row r="401" spans="1:8" ht="21.95" customHeight="1">
      <c r="A401" s="125">
        <v>2050101</v>
      </c>
      <c r="B401" s="274" t="s">
        <v>94</v>
      </c>
      <c r="C401" s="335">
        <v>404</v>
      </c>
      <c r="D401" s="335">
        <v>404</v>
      </c>
      <c r="E401" s="335">
        <v>369</v>
      </c>
      <c r="F401" s="335">
        <v>369</v>
      </c>
      <c r="G401" s="334">
        <v>1</v>
      </c>
      <c r="H401" s="125" t="str">
        <f t="shared" si="6"/>
        <v>404404369369</v>
      </c>
    </row>
    <row r="402" spans="1:8" ht="21.95" hidden="1" customHeight="1">
      <c r="A402" s="125">
        <v>2050102</v>
      </c>
      <c r="B402" s="274" t="s">
        <v>95</v>
      </c>
      <c r="C402" s="335">
        <v>0</v>
      </c>
      <c r="D402" s="335">
        <v>0</v>
      </c>
      <c r="E402" s="335">
        <v>0</v>
      </c>
      <c r="F402" s="335">
        <v>0</v>
      </c>
      <c r="G402" s="334"/>
      <c r="H402" s="125" t="str">
        <f t="shared" si="6"/>
        <v>0000</v>
      </c>
    </row>
    <row r="403" spans="1:8" ht="21.95" hidden="1" customHeight="1">
      <c r="A403" s="125">
        <v>2050103</v>
      </c>
      <c r="B403" s="274" t="s">
        <v>96</v>
      </c>
      <c r="C403" s="335">
        <v>0</v>
      </c>
      <c r="D403" s="335">
        <v>0</v>
      </c>
      <c r="E403" s="335">
        <v>0</v>
      </c>
      <c r="F403" s="335">
        <v>0</v>
      </c>
      <c r="G403" s="334"/>
      <c r="H403" s="125" t="str">
        <f t="shared" si="6"/>
        <v>0000</v>
      </c>
    </row>
    <row r="404" spans="1:8" ht="21.95" customHeight="1">
      <c r="A404" s="125">
        <v>2050199</v>
      </c>
      <c r="B404" s="274" t="s">
        <v>330</v>
      </c>
      <c r="C404" s="335">
        <v>714</v>
      </c>
      <c r="D404" s="335">
        <v>714</v>
      </c>
      <c r="E404" s="335">
        <v>797</v>
      </c>
      <c r="F404" s="335">
        <v>797</v>
      </c>
      <c r="G404" s="334">
        <v>1</v>
      </c>
      <c r="H404" s="125" t="str">
        <f t="shared" si="6"/>
        <v>714714797797</v>
      </c>
    </row>
    <row r="405" spans="1:8" ht="21.95" customHeight="1">
      <c r="A405" s="125">
        <v>20502</v>
      </c>
      <c r="B405" s="274" t="s">
        <v>331</v>
      </c>
      <c r="C405" s="335">
        <v>196627</v>
      </c>
      <c r="D405" s="335">
        <v>196627</v>
      </c>
      <c r="E405" s="335">
        <v>195286</v>
      </c>
      <c r="F405" s="335">
        <v>195286</v>
      </c>
      <c r="G405" s="334">
        <v>1</v>
      </c>
      <c r="H405" s="125" t="str">
        <f t="shared" si="6"/>
        <v>196627196627195286195286</v>
      </c>
    </row>
    <row r="406" spans="1:8" ht="21.95" customHeight="1">
      <c r="A406" s="125">
        <v>2050201</v>
      </c>
      <c r="B406" s="274" t="s">
        <v>332</v>
      </c>
      <c r="C406" s="335">
        <v>11006</v>
      </c>
      <c r="D406" s="335">
        <v>11006</v>
      </c>
      <c r="E406" s="335">
        <v>13353</v>
      </c>
      <c r="F406" s="335">
        <v>13353</v>
      </c>
      <c r="G406" s="334">
        <v>1</v>
      </c>
      <c r="H406" s="125" t="str">
        <f t="shared" si="6"/>
        <v>11006110061335313353</v>
      </c>
    </row>
    <row r="407" spans="1:8" ht="21.95" customHeight="1">
      <c r="A407" s="125">
        <v>2050202</v>
      </c>
      <c r="B407" s="274" t="s">
        <v>333</v>
      </c>
      <c r="C407" s="335">
        <v>109486</v>
      </c>
      <c r="D407" s="335">
        <v>109486</v>
      </c>
      <c r="E407" s="335">
        <v>95420</v>
      </c>
      <c r="F407" s="335">
        <v>95420</v>
      </c>
      <c r="G407" s="334">
        <v>1</v>
      </c>
      <c r="H407" s="125" t="str">
        <f t="shared" si="6"/>
        <v>1094861094869542095420</v>
      </c>
    </row>
    <row r="408" spans="1:8" ht="21.95" customHeight="1">
      <c r="A408" s="125">
        <v>2050203</v>
      </c>
      <c r="B408" s="274" t="s">
        <v>334</v>
      </c>
      <c r="C408" s="335">
        <v>47555</v>
      </c>
      <c r="D408" s="335">
        <v>47555</v>
      </c>
      <c r="E408" s="335">
        <v>61530</v>
      </c>
      <c r="F408" s="335">
        <v>61530</v>
      </c>
      <c r="G408" s="334">
        <v>1</v>
      </c>
      <c r="H408" s="125" t="str">
        <f t="shared" si="6"/>
        <v>47555475556153061530</v>
      </c>
    </row>
    <row r="409" spans="1:8" ht="21.95" customHeight="1">
      <c r="A409" s="125">
        <v>2050204</v>
      </c>
      <c r="B409" s="274" t="s">
        <v>335</v>
      </c>
      <c r="C409" s="335">
        <v>28420</v>
      </c>
      <c r="D409" s="335">
        <v>28420</v>
      </c>
      <c r="E409" s="335">
        <v>24807</v>
      </c>
      <c r="F409" s="335">
        <v>24807</v>
      </c>
      <c r="G409" s="334">
        <v>1</v>
      </c>
      <c r="H409" s="125" t="str">
        <f t="shared" si="6"/>
        <v>28420284202480724807</v>
      </c>
    </row>
    <row r="410" spans="1:8" ht="21.95" hidden="1" customHeight="1">
      <c r="A410" s="125">
        <v>2050205</v>
      </c>
      <c r="B410" s="274" t="s">
        <v>336</v>
      </c>
      <c r="C410" s="335">
        <v>0</v>
      </c>
      <c r="D410" s="335">
        <v>0</v>
      </c>
      <c r="E410" s="335">
        <v>0</v>
      </c>
      <c r="F410" s="335">
        <v>0</v>
      </c>
      <c r="G410" s="334"/>
      <c r="H410" s="125" t="str">
        <f t="shared" si="6"/>
        <v>0000</v>
      </c>
    </row>
    <row r="411" spans="1:8" ht="21.95" hidden="1" customHeight="1">
      <c r="A411" s="125">
        <v>2050206</v>
      </c>
      <c r="B411" s="274" t="s">
        <v>337</v>
      </c>
      <c r="C411" s="335">
        <v>0</v>
      </c>
      <c r="D411" s="335">
        <v>0</v>
      </c>
      <c r="E411" s="335">
        <v>0</v>
      </c>
      <c r="F411" s="335">
        <v>0</v>
      </c>
      <c r="G411" s="334"/>
      <c r="H411" s="125" t="str">
        <f t="shared" si="6"/>
        <v>0000</v>
      </c>
    </row>
    <row r="412" spans="1:8" ht="21.95" hidden="1" customHeight="1">
      <c r="A412" s="125">
        <v>2050207</v>
      </c>
      <c r="B412" s="274" t="s">
        <v>338</v>
      </c>
      <c r="C412" s="335">
        <v>0</v>
      </c>
      <c r="D412" s="335">
        <v>0</v>
      </c>
      <c r="E412" s="335">
        <v>0</v>
      </c>
      <c r="F412" s="335">
        <v>0</v>
      </c>
      <c r="G412" s="334"/>
      <c r="H412" s="125" t="str">
        <f t="shared" si="6"/>
        <v>0000</v>
      </c>
    </row>
    <row r="413" spans="1:8" ht="21.95" customHeight="1">
      <c r="A413" s="125">
        <v>2050299</v>
      </c>
      <c r="B413" s="274" t="s">
        <v>339</v>
      </c>
      <c r="C413" s="335">
        <v>160</v>
      </c>
      <c r="D413" s="335">
        <v>160</v>
      </c>
      <c r="E413" s="335">
        <v>176</v>
      </c>
      <c r="F413" s="335">
        <v>176</v>
      </c>
      <c r="G413" s="334">
        <v>1</v>
      </c>
      <c r="H413" s="125" t="str">
        <f t="shared" si="6"/>
        <v>160160176176</v>
      </c>
    </row>
    <row r="414" spans="1:8" ht="21.95" customHeight="1">
      <c r="A414" s="125">
        <v>20503</v>
      </c>
      <c r="B414" s="274" t="s">
        <v>340</v>
      </c>
      <c r="C414" s="335">
        <v>7319</v>
      </c>
      <c r="D414" s="335">
        <v>7319</v>
      </c>
      <c r="E414" s="335">
        <v>7722</v>
      </c>
      <c r="F414" s="335">
        <v>7722</v>
      </c>
      <c r="G414" s="334">
        <v>1</v>
      </c>
      <c r="H414" s="125" t="str">
        <f t="shared" si="6"/>
        <v>7319731977227722</v>
      </c>
    </row>
    <row r="415" spans="1:8" ht="21.95" hidden="1" customHeight="1">
      <c r="A415" s="125">
        <v>2050301</v>
      </c>
      <c r="B415" s="274" t="s">
        <v>341</v>
      </c>
      <c r="C415" s="335">
        <v>0</v>
      </c>
      <c r="D415" s="335">
        <v>0</v>
      </c>
      <c r="E415" s="335">
        <v>0</v>
      </c>
      <c r="F415" s="335">
        <v>0</v>
      </c>
      <c r="G415" s="334"/>
      <c r="H415" s="125" t="str">
        <f t="shared" si="6"/>
        <v>0000</v>
      </c>
    </row>
    <row r="416" spans="1:8" ht="21.95" hidden="1" customHeight="1">
      <c r="A416" s="125">
        <v>2050302</v>
      </c>
      <c r="B416" s="274" t="s">
        <v>342</v>
      </c>
      <c r="C416" s="335">
        <v>0</v>
      </c>
      <c r="D416" s="335">
        <v>0</v>
      </c>
      <c r="E416" s="335">
        <v>0</v>
      </c>
      <c r="F416" s="335">
        <v>0</v>
      </c>
      <c r="G416" s="334"/>
      <c r="H416" s="125" t="str">
        <f t="shared" si="6"/>
        <v>0000</v>
      </c>
    </row>
    <row r="417" spans="1:8" ht="21.95" hidden="1" customHeight="1">
      <c r="A417" s="125">
        <v>2050303</v>
      </c>
      <c r="B417" s="274" t="s">
        <v>343</v>
      </c>
      <c r="C417" s="335">
        <v>0</v>
      </c>
      <c r="D417" s="335">
        <v>0</v>
      </c>
      <c r="E417" s="335">
        <v>0</v>
      </c>
      <c r="F417" s="335">
        <v>0</v>
      </c>
      <c r="G417" s="334"/>
      <c r="H417" s="125" t="str">
        <f t="shared" si="6"/>
        <v>0000</v>
      </c>
    </row>
    <row r="418" spans="1:8" ht="21.95" customHeight="1">
      <c r="A418" s="125">
        <v>2050304</v>
      </c>
      <c r="B418" s="274" t="s">
        <v>344</v>
      </c>
      <c r="C418" s="335">
        <v>6931</v>
      </c>
      <c r="D418" s="335">
        <v>6931</v>
      </c>
      <c r="E418" s="335">
        <v>7324</v>
      </c>
      <c r="F418" s="335">
        <v>7324</v>
      </c>
      <c r="G418" s="334">
        <v>1</v>
      </c>
      <c r="H418" s="125" t="str">
        <f t="shared" si="6"/>
        <v>6931693173247324</v>
      </c>
    </row>
    <row r="419" spans="1:8" ht="21.95" customHeight="1">
      <c r="A419" s="125">
        <v>2050305</v>
      </c>
      <c r="B419" s="274" t="s">
        <v>345</v>
      </c>
      <c r="C419" s="335">
        <v>0</v>
      </c>
      <c r="D419" s="335">
        <v>0</v>
      </c>
      <c r="E419" s="335">
        <v>10</v>
      </c>
      <c r="F419" s="335">
        <v>10</v>
      </c>
      <c r="G419" s="334">
        <v>1</v>
      </c>
      <c r="H419" s="125" t="str">
        <f t="shared" si="6"/>
        <v>001010</v>
      </c>
    </row>
    <row r="420" spans="1:8" ht="21.95" customHeight="1">
      <c r="A420" s="125">
        <v>2050399</v>
      </c>
      <c r="B420" s="274" t="s">
        <v>346</v>
      </c>
      <c r="C420" s="335">
        <v>388</v>
      </c>
      <c r="D420" s="335">
        <v>388</v>
      </c>
      <c r="E420" s="335">
        <v>388</v>
      </c>
      <c r="F420" s="335">
        <v>388</v>
      </c>
      <c r="G420" s="334">
        <v>1</v>
      </c>
      <c r="H420" s="125" t="str">
        <f t="shared" si="6"/>
        <v>388388388388</v>
      </c>
    </row>
    <row r="421" spans="1:8" ht="21.95" hidden="1" customHeight="1">
      <c r="A421" s="125">
        <v>20504</v>
      </c>
      <c r="B421" s="274" t="s">
        <v>347</v>
      </c>
      <c r="C421" s="335">
        <v>0</v>
      </c>
      <c r="D421" s="335">
        <v>0</v>
      </c>
      <c r="E421" s="335">
        <v>0</v>
      </c>
      <c r="F421" s="335">
        <v>0</v>
      </c>
      <c r="G421" s="334"/>
      <c r="H421" s="125" t="str">
        <f t="shared" si="6"/>
        <v>0000</v>
      </c>
    </row>
    <row r="422" spans="1:8" ht="21.95" hidden="1" customHeight="1">
      <c r="A422" s="125">
        <v>2050401</v>
      </c>
      <c r="B422" s="274" t="s">
        <v>348</v>
      </c>
      <c r="C422" s="335">
        <v>0</v>
      </c>
      <c r="D422" s="335">
        <v>0</v>
      </c>
      <c r="E422" s="335">
        <v>0</v>
      </c>
      <c r="F422" s="335">
        <v>0</v>
      </c>
      <c r="G422" s="334"/>
      <c r="H422" s="125" t="str">
        <f t="shared" si="6"/>
        <v>0000</v>
      </c>
    </row>
    <row r="423" spans="1:8" ht="21.95" hidden="1" customHeight="1">
      <c r="A423" s="125">
        <v>2050402</v>
      </c>
      <c r="B423" s="274" t="s">
        <v>349</v>
      </c>
      <c r="C423" s="335">
        <v>0</v>
      </c>
      <c r="D423" s="335">
        <v>0</v>
      </c>
      <c r="E423" s="335">
        <v>0</v>
      </c>
      <c r="F423" s="335">
        <v>0</v>
      </c>
      <c r="G423" s="334"/>
      <c r="H423" s="125" t="str">
        <f t="shared" si="6"/>
        <v>0000</v>
      </c>
    </row>
    <row r="424" spans="1:8" ht="21.95" hidden="1" customHeight="1">
      <c r="A424" s="125">
        <v>2050403</v>
      </c>
      <c r="B424" s="274" t="s">
        <v>350</v>
      </c>
      <c r="C424" s="335">
        <v>0</v>
      </c>
      <c r="D424" s="335">
        <v>0</v>
      </c>
      <c r="E424" s="335">
        <v>0</v>
      </c>
      <c r="F424" s="335">
        <v>0</v>
      </c>
      <c r="G424" s="334"/>
      <c r="H424" s="125" t="str">
        <f t="shared" si="6"/>
        <v>0000</v>
      </c>
    </row>
    <row r="425" spans="1:8" ht="21.95" hidden="1" customHeight="1">
      <c r="A425" s="125">
        <v>2050404</v>
      </c>
      <c r="B425" s="274" t="s">
        <v>351</v>
      </c>
      <c r="C425" s="335">
        <v>0</v>
      </c>
      <c r="D425" s="335">
        <v>0</v>
      </c>
      <c r="E425" s="335">
        <v>0</v>
      </c>
      <c r="F425" s="335">
        <v>0</v>
      </c>
      <c r="G425" s="334"/>
      <c r="H425" s="125" t="str">
        <f t="shared" si="6"/>
        <v>0000</v>
      </c>
    </row>
    <row r="426" spans="1:8" ht="21.95" hidden="1" customHeight="1">
      <c r="A426" s="125">
        <v>2050499</v>
      </c>
      <c r="B426" s="274" t="s">
        <v>352</v>
      </c>
      <c r="C426" s="335">
        <v>0</v>
      </c>
      <c r="D426" s="335">
        <v>0</v>
      </c>
      <c r="E426" s="335">
        <v>0</v>
      </c>
      <c r="F426" s="335">
        <v>0</v>
      </c>
      <c r="G426" s="334"/>
      <c r="H426" s="125" t="str">
        <f t="shared" si="6"/>
        <v>0000</v>
      </c>
    </row>
    <row r="427" spans="1:8" ht="21.95" hidden="1" customHeight="1">
      <c r="A427" s="125">
        <v>20505</v>
      </c>
      <c r="B427" s="274" t="s">
        <v>353</v>
      </c>
      <c r="C427" s="335">
        <v>0</v>
      </c>
      <c r="D427" s="335">
        <v>0</v>
      </c>
      <c r="E427" s="335">
        <v>0</v>
      </c>
      <c r="F427" s="335">
        <v>0</v>
      </c>
      <c r="G427" s="334"/>
      <c r="H427" s="125" t="str">
        <f t="shared" si="6"/>
        <v>0000</v>
      </c>
    </row>
    <row r="428" spans="1:8" ht="21.95" hidden="1" customHeight="1">
      <c r="A428" s="125">
        <v>2050501</v>
      </c>
      <c r="B428" s="274" t="s">
        <v>354</v>
      </c>
      <c r="C428" s="335">
        <v>0</v>
      </c>
      <c r="D428" s="335">
        <v>0</v>
      </c>
      <c r="E428" s="335">
        <v>0</v>
      </c>
      <c r="F428" s="335">
        <v>0</v>
      </c>
      <c r="G428" s="334"/>
      <c r="H428" s="125" t="str">
        <f t="shared" si="6"/>
        <v>0000</v>
      </c>
    </row>
    <row r="429" spans="1:8" ht="21.95" hidden="1" customHeight="1">
      <c r="A429" s="125">
        <v>2050502</v>
      </c>
      <c r="B429" s="274" t="s">
        <v>355</v>
      </c>
      <c r="C429" s="335">
        <v>0</v>
      </c>
      <c r="D429" s="335">
        <v>0</v>
      </c>
      <c r="E429" s="335">
        <v>0</v>
      </c>
      <c r="F429" s="335">
        <v>0</v>
      </c>
      <c r="G429" s="334"/>
      <c r="H429" s="125" t="str">
        <f t="shared" si="6"/>
        <v>0000</v>
      </c>
    </row>
    <row r="430" spans="1:8" ht="21.95" hidden="1" customHeight="1">
      <c r="A430" s="125">
        <v>2050599</v>
      </c>
      <c r="B430" s="274" t="s">
        <v>356</v>
      </c>
      <c r="C430" s="335">
        <v>0</v>
      </c>
      <c r="D430" s="335">
        <v>0</v>
      </c>
      <c r="E430" s="335">
        <v>0</v>
      </c>
      <c r="F430" s="335">
        <v>0</v>
      </c>
      <c r="G430" s="334"/>
      <c r="H430" s="125" t="str">
        <f t="shared" si="6"/>
        <v>0000</v>
      </c>
    </row>
    <row r="431" spans="1:8" ht="21.95" hidden="1" customHeight="1">
      <c r="A431" s="125">
        <v>20506</v>
      </c>
      <c r="B431" s="274" t="s">
        <v>357</v>
      </c>
      <c r="C431" s="335">
        <v>0</v>
      </c>
      <c r="D431" s="335">
        <v>0</v>
      </c>
      <c r="E431" s="335">
        <v>0</v>
      </c>
      <c r="F431" s="335">
        <v>0</v>
      </c>
      <c r="G431" s="334"/>
      <c r="H431" s="125" t="str">
        <f t="shared" si="6"/>
        <v>0000</v>
      </c>
    </row>
    <row r="432" spans="1:8" ht="21.95" hidden="1" customHeight="1">
      <c r="A432" s="125">
        <v>2050601</v>
      </c>
      <c r="B432" s="274" t="s">
        <v>358</v>
      </c>
      <c r="C432" s="335">
        <v>0</v>
      </c>
      <c r="D432" s="335">
        <v>0</v>
      </c>
      <c r="E432" s="335">
        <v>0</v>
      </c>
      <c r="F432" s="335">
        <v>0</v>
      </c>
      <c r="G432" s="334"/>
      <c r="H432" s="125" t="str">
        <f t="shared" si="6"/>
        <v>0000</v>
      </c>
    </row>
    <row r="433" spans="1:8" ht="21.95" hidden="1" customHeight="1">
      <c r="A433" s="125">
        <v>2050602</v>
      </c>
      <c r="B433" s="274" t="s">
        <v>359</v>
      </c>
      <c r="C433" s="335">
        <v>0</v>
      </c>
      <c r="D433" s="335">
        <v>0</v>
      </c>
      <c r="E433" s="335">
        <v>0</v>
      </c>
      <c r="F433" s="335">
        <v>0</v>
      </c>
      <c r="G433" s="334"/>
      <c r="H433" s="125" t="str">
        <f t="shared" si="6"/>
        <v>0000</v>
      </c>
    </row>
    <row r="434" spans="1:8" ht="21.95" hidden="1" customHeight="1">
      <c r="A434" s="125">
        <v>2050699</v>
      </c>
      <c r="B434" s="274" t="s">
        <v>360</v>
      </c>
      <c r="C434" s="335">
        <v>0</v>
      </c>
      <c r="D434" s="335">
        <v>0</v>
      </c>
      <c r="E434" s="335">
        <v>0</v>
      </c>
      <c r="F434" s="335">
        <v>0</v>
      </c>
      <c r="G434" s="334"/>
      <c r="H434" s="125" t="str">
        <f t="shared" si="6"/>
        <v>0000</v>
      </c>
    </row>
    <row r="435" spans="1:8" ht="21.95" customHeight="1">
      <c r="A435" s="125">
        <v>20507</v>
      </c>
      <c r="B435" s="274" t="s">
        <v>361</v>
      </c>
      <c r="C435" s="335">
        <v>805</v>
      </c>
      <c r="D435" s="335">
        <v>805</v>
      </c>
      <c r="E435" s="335">
        <v>971</v>
      </c>
      <c r="F435" s="335">
        <v>971</v>
      </c>
      <c r="G435" s="334">
        <v>1</v>
      </c>
      <c r="H435" s="125" t="str">
        <f t="shared" si="6"/>
        <v>805805971971</v>
      </c>
    </row>
    <row r="436" spans="1:8" ht="21.95" customHeight="1">
      <c r="A436" s="125">
        <v>2050701</v>
      </c>
      <c r="B436" s="274" t="s">
        <v>362</v>
      </c>
      <c r="C436" s="335">
        <v>805</v>
      </c>
      <c r="D436" s="335">
        <v>805</v>
      </c>
      <c r="E436" s="335">
        <v>971</v>
      </c>
      <c r="F436" s="335">
        <v>971</v>
      </c>
      <c r="G436" s="334">
        <v>1</v>
      </c>
      <c r="H436" s="125" t="str">
        <f t="shared" si="6"/>
        <v>805805971971</v>
      </c>
    </row>
    <row r="437" spans="1:8" ht="21.95" hidden="1" customHeight="1">
      <c r="A437" s="125">
        <v>2050702</v>
      </c>
      <c r="B437" s="274" t="s">
        <v>363</v>
      </c>
      <c r="C437" s="335">
        <v>0</v>
      </c>
      <c r="D437" s="335">
        <v>0</v>
      </c>
      <c r="E437" s="335">
        <v>0</v>
      </c>
      <c r="F437" s="335">
        <v>0</v>
      </c>
      <c r="G437" s="334"/>
      <c r="H437" s="125" t="str">
        <f t="shared" si="6"/>
        <v>0000</v>
      </c>
    </row>
    <row r="438" spans="1:8" ht="21.95" hidden="1" customHeight="1">
      <c r="A438" s="125">
        <v>2050799</v>
      </c>
      <c r="B438" s="274" t="s">
        <v>364</v>
      </c>
      <c r="C438" s="335">
        <v>0</v>
      </c>
      <c r="D438" s="335">
        <v>0</v>
      </c>
      <c r="E438" s="335">
        <v>0</v>
      </c>
      <c r="F438" s="335">
        <v>0</v>
      </c>
      <c r="G438" s="334"/>
      <c r="H438" s="125" t="str">
        <f t="shared" si="6"/>
        <v>0000</v>
      </c>
    </row>
    <row r="439" spans="1:8" ht="21.95" customHeight="1">
      <c r="A439" s="125">
        <v>20508</v>
      </c>
      <c r="B439" s="274" t="s">
        <v>365</v>
      </c>
      <c r="C439" s="335">
        <v>1307</v>
      </c>
      <c r="D439" s="335">
        <v>1307</v>
      </c>
      <c r="E439" s="335">
        <v>1623</v>
      </c>
      <c r="F439" s="335">
        <v>1623</v>
      </c>
      <c r="G439" s="334">
        <v>1</v>
      </c>
      <c r="H439" s="125" t="str">
        <f t="shared" si="6"/>
        <v>1307130716231623</v>
      </c>
    </row>
    <row r="440" spans="1:8" ht="21.95" customHeight="1">
      <c r="A440" s="125">
        <v>2050801</v>
      </c>
      <c r="B440" s="274" t="s">
        <v>366</v>
      </c>
      <c r="C440" s="335">
        <v>889</v>
      </c>
      <c r="D440" s="335">
        <v>889</v>
      </c>
      <c r="E440" s="335">
        <v>1104</v>
      </c>
      <c r="F440" s="335">
        <v>1104</v>
      </c>
      <c r="G440" s="334">
        <v>1</v>
      </c>
      <c r="H440" s="125" t="str">
        <f t="shared" si="6"/>
        <v>88988911041104</v>
      </c>
    </row>
    <row r="441" spans="1:8" ht="21.95" customHeight="1">
      <c r="A441" s="125">
        <v>2050802</v>
      </c>
      <c r="B441" s="274" t="s">
        <v>367</v>
      </c>
      <c r="C441" s="335">
        <v>392</v>
      </c>
      <c r="D441" s="335">
        <v>392</v>
      </c>
      <c r="E441" s="335">
        <v>493</v>
      </c>
      <c r="F441" s="335">
        <v>493</v>
      </c>
      <c r="G441" s="334">
        <v>1</v>
      </c>
      <c r="H441" s="125" t="str">
        <f t="shared" si="6"/>
        <v>392392493493</v>
      </c>
    </row>
    <row r="442" spans="1:8" ht="21.95" customHeight="1">
      <c r="A442" s="125">
        <v>2050803</v>
      </c>
      <c r="B442" s="274" t="s">
        <v>368</v>
      </c>
      <c r="C442" s="335">
        <v>26</v>
      </c>
      <c r="D442" s="335">
        <v>26</v>
      </c>
      <c r="E442" s="335">
        <v>26</v>
      </c>
      <c r="F442" s="335">
        <v>26</v>
      </c>
      <c r="G442" s="334">
        <v>1</v>
      </c>
      <c r="H442" s="125" t="str">
        <f t="shared" si="6"/>
        <v>26262626</v>
      </c>
    </row>
    <row r="443" spans="1:8" ht="21.95" hidden="1" customHeight="1">
      <c r="A443" s="125">
        <v>2050804</v>
      </c>
      <c r="B443" s="274" t="s">
        <v>369</v>
      </c>
      <c r="C443" s="335">
        <v>0</v>
      </c>
      <c r="D443" s="335">
        <v>0</v>
      </c>
      <c r="E443" s="335">
        <v>0</v>
      </c>
      <c r="F443" s="335">
        <v>0</v>
      </c>
      <c r="G443" s="334"/>
      <c r="H443" s="125" t="str">
        <f t="shared" si="6"/>
        <v>0000</v>
      </c>
    </row>
    <row r="444" spans="1:8" ht="21.95" hidden="1" customHeight="1">
      <c r="A444" s="125">
        <v>2050899</v>
      </c>
      <c r="B444" s="274" t="s">
        <v>370</v>
      </c>
      <c r="C444" s="335">
        <v>0</v>
      </c>
      <c r="D444" s="335">
        <v>0</v>
      </c>
      <c r="E444" s="335">
        <v>0</v>
      </c>
      <c r="F444" s="335">
        <v>0</v>
      </c>
      <c r="G444" s="334"/>
      <c r="H444" s="125" t="str">
        <f t="shared" si="6"/>
        <v>0000</v>
      </c>
    </row>
    <row r="445" spans="1:8" ht="21.95" customHeight="1">
      <c r="A445" s="125">
        <v>20509</v>
      </c>
      <c r="B445" s="274" t="s">
        <v>371</v>
      </c>
      <c r="C445" s="335">
        <v>197</v>
      </c>
      <c r="D445" s="335">
        <v>197</v>
      </c>
      <c r="E445" s="335">
        <v>3318</v>
      </c>
      <c r="F445" s="335">
        <v>3318</v>
      </c>
      <c r="G445" s="334">
        <v>1</v>
      </c>
      <c r="H445" s="125" t="str">
        <f t="shared" si="6"/>
        <v>19719733183318</v>
      </c>
    </row>
    <row r="446" spans="1:8" ht="21.95" customHeight="1">
      <c r="A446" s="125">
        <v>2050901</v>
      </c>
      <c r="B446" s="274" t="s">
        <v>372</v>
      </c>
      <c r="C446" s="335">
        <v>0</v>
      </c>
      <c r="D446" s="335">
        <v>0</v>
      </c>
      <c r="E446" s="335">
        <v>800</v>
      </c>
      <c r="F446" s="335">
        <v>800</v>
      </c>
      <c r="G446" s="334">
        <v>1</v>
      </c>
      <c r="H446" s="125" t="str">
        <f t="shared" si="6"/>
        <v>00800800</v>
      </c>
    </row>
    <row r="447" spans="1:8" ht="21.95" hidden="1" customHeight="1">
      <c r="A447" s="125">
        <v>2050902</v>
      </c>
      <c r="B447" s="274" t="s">
        <v>373</v>
      </c>
      <c r="C447" s="335">
        <v>0</v>
      </c>
      <c r="D447" s="335">
        <v>0</v>
      </c>
      <c r="E447" s="335">
        <v>0</v>
      </c>
      <c r="F447" s="335">
        <v>0</v>
      </c>
      <c r="G447" s="334"/>
      <c r="H447" s="125" t="str">
        <f t="shared" si="6"/>
        <v>0000</v>
      </c>
    </row>
    <row r="448" spans="1:8" ht="21.95" hidden="1" customHeight="1">
      <c r="A448" s="125">
        <v>2050903</v>
      </c>
      <c r="B448" s="274" t="s">
        <v>374</v>
      </c>
      <c r="C448" s="335">
        <v>0</v>
      </c>
      <c r="D448" s="335">
        <v>0</v>
      </c>
      <c r="E448" s="335">
        <v>0</v>
      </c>
      <c r="F448" s="335">
        <v>0</v>
      </c>
      <c r="G448" s="334"/>
      <c r="H448" s="125" t="str">
        <f t="shared" si="6"/>
        <v>0000</v>
      </c>
    </row>
    <row r="449" spans="1:8" ht="21.95" hidden="1" customHeight="1">
      <c r="A449" s="125">
        <v>2050904</v>
      </c>
      <c r="B449" s="274" t="s">
        <v>375</v>
      </c>
      <c r="C449" s="335">
        <v>0</v>
      </c>
      <c r="D449" s="335">
        <v>0</v>
      </c>
      <c r="E449" s="335">
        <v>0</v>
      </c>
      <c r="F449" s="335">
        <v>0</v>
      </c>
      <c r="G449" s="334"/>
      <c r="H449" s="125" t="str">
        <f t="shared" si="6"/>
        <v>0000</v>
      </c>
    </row>
    <row r="450" spans="1:8" ht="21.95" hidden="1" customHeight="1">
      <c r="A450" s="125">
        <v>2050905</v>
      </c>
      <c r="B450" s="274" t="s">
        <v>376</v>
      </c>
      <c r="C450" s="335">
        <v>0</v>
      </c>
      <c r="D450" s="335">
        <v>0</v>
      </c>
      <c r="E450" s="335">
        <v>0</v>
      </c>
      <c r="F450" s="335">
        <v>0</v>
      </c>
      <c r="G450" s="334"/>
      <c r="H450" s="125" t="str">
        <f t="shared" si="6"/>
        <v>0000</v>
      </c>
    </row>
    <row r="451" spans="1:8" ht="21.95" customHeight="1">
      <c r="A451" s="125">
        <v>2050999</v>
      </c>
      <c r="B451" s="274" t="s">
        <v>377</v>
      </c>
      <c r="C451" s="335">
        <v>197</v>
      </c>
      <c r="D451" s="335">
        <v>197</v>
      </c>
      <c r="E451" s="335">
        <v>2518</v>
      </c>
      <c r="F451" s="335">
        <v>2518</v>
      </c>
      <c r="G451" s="334">
        <v>1</v>
      </c>
      <c r="H451" s="125" t="str">
        <f t="shared" si="6"/>
        <v>19719725182518</v>
      </c>
    </row>
    <row r="452" spans="1:8" ht="21.95" customHeight="1">
      <c r="A452" s="125">
        <v>20599</v>
      </c>
      <c r="B452" s="274" t="s">
        <v>378</v>
      </c>
      <c r="C452" s="335">
        <v>0</v>
      </c>
      <c r="D452" s="335">
        <v>0</v>
      </c>
      <c r="E452" s="335">
        <v>304</v>
      </c>
      <c r="F452" s="335">
        <v>304</v>
      </c>
      <c r="G452" s="334">
        <v>1</v>
      </c>
      <c r="H452" s="125" t="str">
        <f t="shared" si="6"/>
        <v>00304304</v>
      </c>
    </row>
    <row r="453" spans="1:8" ht="21.95" customHeight="1">
      <c r="A453" s="125">
        <v>2059999</v>
      </c>
      <c r="B453" s="274" t="s">
        <v>379</v>
      </c>
      <c r="C453" s="335"/>
      <c r="D453" s="335"/>
      <c r="E453" s="335">
        <v>304</v>
      </c>
      <c r="F453" s="335">
        <v>304</v>
      </c>
      <c r="G453" s="334">
        <v>1</v>
      </c>
      <c r="H453" s="125" t="str">
        <f t="shared" si="6"/>
        <v>304304</v>
      </c>
    </row>
    <row r="454" spans="1:8" ht="21.95" customHeight="1">
      <c r="A454" s="125">
        <v>206</v>
      </c>
      <c r="B454" s="274" t="s">
        <v>28</v>
      </c>
      <c r="C454" s="335">
        <v>2901</v>
      </c>
      <c r="D454" s="335">
        <v>2901</v>
      </c>
      <c r="E454" s="335">
        <v>3322</v>
      </c>
      <c r="F454" s="335">
        <v>3322</v>
      </c>
      <c r="G454" s="334">
        <v>1</v>
      </c>
      <c r="H454" s="125" t="str">
        <f t="shared" si="6"/>
        <v>2901290133223322</v>
      </c>
    </row>
    <row r="455" spans="1:8" ht="21.95" customHeight="1">
      <c r="A455" s="125">
        <v>20601</v>
      </c>
      <c r="B455" s="274" t="s">
        <v>380</v>
      </c>
      <c r="C455" s="335">
        <v>228</v>
      </c>
      <c r="D455" s="335">
        <v>228</v>
      </c>
      <c r="E455" s="335">
        <v>267</v>
      </c>
      <c r="F455" s="335">
        <v>267</v>
      </c>
      <c r="G455" s="334">
        <v>1</v>
      </c>
      <c r="H455" s="125" t="str">
        <f t="shared" ref="H455:H518" si="7">C455&amp;D455&amp;E455&amp;F455</f>
        <v>228228267267</v>
      </c>
    </row>
    <row r="456" spans="1:8" ht="21.95" customHeight="1">
      <c r="A456" s="125">
        <v>2060101</v>
      </c>
      <c r="B456" s="274" t="s">
        <v>94</v>
      </c>
      <c r="C456" s="335">
        <v>228</v>
      </c>
      <c r="D456" s="335">
        <v>228</v>
      </c>
      <c r="E456" s="335">
        <v>267</v>
      </c>
      <c r="F456" s="335">
        <v>267</v>
      </c>
      <c r="G456" s="334">
        <v>1</v>
      </c>
      <c r="H456" s="125" t="str">
        <f t="shared" si="7"/>
        <v>228228267267</v>
      </c>
    </row>
    <row r="457" spans="1:8" ht="21.95" hidden="1" customHeight="1">
      <c r="A457" s="125">
        <v>2060102</v>
      </c>
      <c r="B457" s="274" t="s">
        <v>95</v>
      </c>
      <c r="C457" s="335">
        <v>0</v>
      </c>
      <c r="D457" s="335">
        <v>0</v>
      </c>
      <c r="E457" s="335">
        <v>0</v>
      </c>
      <c r="F457" s="335">
        <v>0</v>
      </c>
      <c r="G457" s="334"/>
      <c r="H457" s="125" t="str">
        <f t="shared" si="7"/>
        <v>0000</v>
      </c>
    </row>
    <row r="458" spans="1:8" ht="21.95" hidden="1" customHeight="1">
      <c r="A458" s="125">
        <v>2060103</v>
      </c>
      <c r="B458" s="274" t="s">
        <v>96</v>
      </c>
      <c r="C458" s="335">
        <v>0</v>
      </c>
      <c r="D458" s="335">
        <v>0</v>
      </c>
      <c r="E458" s="335">
        <v>0</v>
      </c>
      <c r="F458" s="335">
        <v>0</v>
      </c>
      <c r="G458" s="334"/>
      <c r="H458" s="125" t="str">
        <f t="shared" si="7"/>
        <v>0000</v>
      </c>
    </row>
    <row r="459" spans="1:8" ht="21.95" hidden="1" customHeight="1">
      <c r="A459" s="125">
        <v>2060199</v>
      </c>
      <c r="B459" s="274" t="s">
        <v>381</v>
      </c>
      <c r="C459" s="335">
        <v>0</v>
      </c>
      <c r="D459" s="335">
        <v>0</v>
      </c>
      <c r="E459" s="335">
        <v>0</v>
      </c>
      <c r="F459" s="335">
        <v>0</v>
      </c>
      <c r="G459" s="334"/>
      <c r="H459" s="125" t="str">
        <f t="shared" si="7"/>
        <v>0000</v>
      </c>
    </row>
    <row r="460" spans="1:8" ht="21.95" hidden="1" customHeight="1">
      <c r="A460" s="125">
        <v>20602</v>
      </c>
      <c r="B460" s="274" t="s">
        <v>382</v>
      </c>
      <c r="C460" s="335">
        <v>0</v>
      </c>
      <c r="D460" s="335">
        <v>0</v>
      </c>
      <c r="E460" s="335">
        <v>0</v>
      </c>
      <c r="F460" s="335">
        <v>0</v>
      </c>
      <c r="G460" s="334"/>
      <c r="H460" s="125" t="str">
        <f t="shared" si="7"/>
        <v>0000</v>
      </c>
    </row>
    <row r="461" spans="1:8" ht="21.95" hidden="1" customHeight="1">
      <c r="A461" s="125">
        <v>2060201</v>
      </c>
      <c r="B461" s="274" t="s">
        <v>383</v>
      </c>
      <c r="C461" s="335">
        <v>0</v>
      </c>
      <c r="D461" s="335">
        <v>0</v>
      </c>
      <c r="E461" s="335">
        <v>0</v>
      </c>
      <c r="F461" s="335">
        <v>0</v>
      </c>
      <c r="G461" s="334"/>
      <c r="H461" s="125" t="str">
        <f t="shared" si="7"/>
        <v>0000</v>
      </c>
    </row>
    <row r="462" spans="1:8" ht="21.95" hidden="1" customHeight="1">
      <c r="A462" s="125">
        <v>2060202</v>
      </c>
      <c r="B462" s="274" t="s">
        <v>384</v>
      </c>
      <c r="C462" s="335">
        <v>0</v>
      </c>
      <c r="D462" s="335">
        <v>0</v>
      </c>
      <c r="E462" s="335">
        <v>0</v>
      </c>
      <c r="F462" s="335">
        <v>0</v>
      </c>
      <c r="G462" s="334"/>
      <c r="H462" s="125" t="str">
        <f t="shared" si="7"/>
        <v>0000</v>
      </c>
    </row>
    <row r="463" spans="1:8" ht="21.95" hidden="1" customHeight="1">
      <c r="A463" s="125">
        <v>2060203</v>
      </c>
      <c r="B463" s="274" t="s">
        <v>385</v>
      </c>
      <c r="C463" s="335">
        <v>0</v>
      </c>
      <c r="D463" s="335">
        <v>0</v>
      </c>
      <c r="E463" s="335">
        <v>0</v>
      </c>
      <c r="F463" s="335">
        <v>0</v>
      </c>
      <c r="G463" s="334"/>
      <c r="H463" s="125" t="str">
        <f t="shared" si="7"/>
        <v>0000</v>
      </c>
    </row>
    <row r="464" spans="1:8" ht="21.95" hidden="1" customHeight="1">
      <c r="A464" s="125">
        <v>2060204</v>
      </c>
      <c r="B464" s="274" t="s">
        <v>386</v>
      </c>
      <c r="C464" s="335">
        <v>0</v>
      </c>
      <c r="D464" s="335">
        <v>0</v>
      </c>
      <c r="E464" s="335">
        <v>0</v>
      </c>
      <c r="F464" s="335">
        <v>0</v>
      </c>
      <c r="G464" s="334"/>
      <c r="H464" s="125" t="str">
        <f t="shared" si="7"/>
        <v>0000</v>
      </c>
    </row>
    <row r="465" spans="1:8" ht="21.95" hidden="1" customHeight="1">
      <c r="A465" s="125">
        <v>2060205</v>
      </c>
      <c r="B465" s="274" t="s">
        <v>387</v>
      </c>
      <c r="C465" s="335">
        <v>0</v>
      </c>
      <c r="D465" s="335">
        <v>0</v>
      </c>
      <c r="E465" s="335">
        <v>0</v>
      </c>
      <c r="F465" s="335">
        <v>0</v>
      </c>
      <c r="G465" s="334"/>
      <c r="H465" s="125" t="str">
        <f t="shared" si="7"/>
        <v>0000</v>
      </c>
    </row>
    <row r="466" spans="1:8" ht="21.95" hidden="1" customHeight="1">
      <c r="A466" s="125">
        <v>2060206</v>
      </c>
      <c r="B466" s="274" t="s">
        <v>388</v>
      </c>
      <c r="C466" s="335">
        <v>0</v>
      </c>
      <c r="D466" s="335">
        <v>0</v>
      </c>
      <c r="E466" s="335">
        <v>0</v>
      </c>
      <c r="F466" s="335">
        <v>0</v>
      </c>
      <c r="G466" s="334"/>
      <c r="H466" s="125" t="str">
        <f t="shared" si="7"/>
        <v>0000</v>
      </c>
    </row>
    <row r="467" spans="1:8" ht="21.95" hidden="1" customHeight="1">
      <c r="A467" s="125">
        <v>2060207</v>
      </c>
      <c r="B467" s="274" t="s">
        <v>389</v>
      </c>
      <c r="C467" s="335">
        <v>0</v>
      </c>
      <c r="D467" s="335">
        <v>0</v>
      </c>
      <c r="E467" s="335">
        <v>0</v>
      </c>
      <c r="F467" s="335">
        <v>0</v>
      </c>
      <c r="G467" s="334"/>
      <c r="H467" s="125" t="str">
        <f t="shared" si="7"/>
        <v>0000</v>
      </c>
    </row>
    <row r="468" spans="1:8" ht="21.95" hidden="1" customHeight="1">
      <c r="A468" s="125">
        <v>2060299</v>
      </c>
      <c r="B468" s="274" t="s">
        <v>390</v>
      </c>
      <c r="C468" s="335">
        <v>0</v>
      </c>
      <c r="D468" s="335">
        <v>0</v>
      </c>
      <c r="E468" s="335">
        <v>0</v>
      </c>
      <c r="F468" s="335">
        <v>0</v>
      </c>
      <c r="G468" s="334"/>
      <c r="H468" s="125" t="str">
        <f t="shared" si="7"/>
        <v>0000</v>
      </c>
    </row>
    <row r="469" spans="1:8" ht="21.95" hidden="1" customHeight="1">
      <c r="A469" s="125">
        <v>20603</v>
      </c>
      <c r="B469" s="274" t="s">
        <v>391</v>
      </c>
      <c r="C469" s="335">
        <v>0</v>
      </c>
      <c r="D469" s="335">
        <v>0</v>
      </c>
      <c r="E469" s="335">
        <v>0</v>
      </c>
      <c r="F469" s="335">
        <v>0</v>
      </c>
      <c r="G469" s="334"/>
      <c r="H469" s="125" t="str">
        <f t="shared" si="7"/>
        <v>0000</v>
      </c>
    </row>
    <row r="470" spans="1:8" ht="21.95" hidden="1" customHeight="1">
      <c r="A470" s="125">
        <v>2060301</v>
      </c>
      <c r="B470" s="274" t="s">
        <v>383</v>
      </c>
      <c r="C470" s="335">
        <v>0</v>
      </c>
      <c r="D470" s="335">
        <v>0</v>
      </c>
      <c r="E470" s="335">
        <v>0</v>
      </c>
      <c r="F470" s="335">
        <v>0</v>
      </c>
      <c r="G470" s="334"/>
      <c r="H470" s="125" t="str">
        <f t="shared" si="7"/>
        <v>0000</v>
      </c>
    </row>
    <row r="471" spans="1:8" ht="21.95" hidden="1" customHeight="1">
      <c r="A471" s="125">
        <v>2060302</v>
      </c>
      <c r="B471" s="274" t="s">
        <v>392</v>
      </c>
      <c r="C471" s="335">
        <v>0</v>
      </c>
      <c r="D471" s="335">
        <v>0</v>
      </c>
      <c r="E471" s="335">
        <v>0</v>
      </c>
      <c r="F471" s="335">
        <v>0</v>
      </c>
      <c r="G471" s="334"/>
      <c r="H471" s="125" t="str">
        <f t="shared" si="7"/>
        <v>0000</v>
      </c>
    </row>
    <row r="472" spans="1:8" ht="21.95" hidden="1" customHeight="1">
      <c r="A472" s="125">
        <v>2060303</v>
      </c>
      <c r="B472" s="274" t="s">
        <v>393</v>
      </c>
      <c r="C472" s="335">
        <v>0</v>
      </c>
      <c r="D472" s="335">
        <v>0</v>
      </c>
      <c r="E472" s="335">
        <v>0</v>
      </c>
      <c r="F472" s="335">
        <v>0</v>
      </c>
      <c r="G472" s="334"/>
      <c r="H472" s="125" t="str">
        <f t="shared" si="7"/>
        <v>0000</v>
      </c>
    </row>
    <row r="473" spans="1:8" ht="21.95" hidden="1" customHeight="1">
      <c r="A473" s="125">
        <v>2060304</v>
      </c>
      <c r="B473" s="274" t="s">
        <v>394</v>
      </c>
      <c r="C473" s="335">
        <v>0</v>
      </c>
      <c r="D473" s="335">
        <v>0</v>
      </c>
      <c r="E473" s="335">
        <v>0</v>
      </c>
      <c r="F473" s="335">
        <v>0</v>
      </c>
      <c r="G473" s="334"/>
      <c r="H473" s="125" t="str">
        <f t="shared" si="7"/>
        <v>0000</v>
      </c>
    </row>
    <row r="474" spans="1:8" ht="21.95" hidden="1" customHeight="1">
      <c r="A474" s="125">
        <v>2060399</v>
      </c>
      <c r="B474" s="274" t="s">
        <v>395</v>
      </c>
      <c r="C474" s="335">
        <v>0</v>
      </c>
      <c r="D474" s="335">
        <v>0</v>
      </c>
      <c r="E474" s="335">
        <v>0</v>
      </c>
      <c r="F474" s="335">
        <v>0</v>
      </c>
      <c r="G474" s="334"/>
      <c r="H474" s="125" t="str">
        <f t="shared" si="7"/>
        <v>0000</v>
      </c>
    </row>
    <row r="475" spans="1:8" ht="21.95" customHeight="1">
      <c r="A475" s="125">
        <v>20604</v>
      </c>
      <c r="B475" s="274" t="s">
        <v>396</v>
      </c>
      <c r="C475" s="335">
        <v>0</v>
      </c>
      <c r="D475" s="335">
        <v>0</v>
      </c>
      <c r="E475" s="335">
        <v>1148</v>
      </c>
      <c r="F475" s="335">
        <v>1148</v>
      </c>
      <c r="G475" s="334">
        <v>1</v>
      </c>
      <c r="H475" s="125" t="str">
        <f t="shared" si="7"/>
        <v>0011481148</v>
      </c>
    </row>
    <row r="476" spans="1:8" ht="21.95" hidden="1" customHeight="1">
      <c r="A476" s="125">
        <v>2060401</v>
      </c>
      <c r="B476" s="274" t="s">
        <v>383</v>
      </c>
      <c r="C476" s="335">
        <v>0</v>
      </c>
      <c r="D476" s="335">
        <v>0</v>
      </c>
      <c r="E476" s="335">
        <v>0</v>
      </c>
      <c r="F476" s="335">
        <v>0</v>
      </c>
      <c r="G476" s="334"/>
      <c r="H476" s="125" t="str">
        <f t="shared" si="7"/>
        <v>0000</v>
      </c>
    </row>
    <row r="477" spans="1:8" ht="21.95" customHeight="1">
      <c r="A477" s="125">
        <v>2060402</v>
      </c>
      <c r="B477" s="274" t="s">
        <v>397</v>
      </c>
      <c r="C477" s="335">
        <v>0</v>
      </c>
      <c r="D477" s="335">
        <v>0</v>
      </c>
      <c r="E477" s="335">
        <v>31</v>
      </c>
      <c r="F477" s="335">
        <v>31</v>
      </c>
      <c r="G477" s="334">
        <v>1</v>
      </c>
      <c r="H477" s="125" t="str">
        <f t="shared" si="7"/>
        <v>003131</v>
      </c>
    </row>
    <row r="478" spans="1:8" ht="21.95" customHeight="1">
      <c r="A478" s="125">
        <v>2060403</v>
      </c>
      <c r="B478" s="274" t="s">
        <v>398</v>
      </c>
      <c r="C478" s="335">
        <v>0</v>
      </c>
      <c r="D478" s="335">
        <v>0</v>
      </c>
      <c r="E478" s="335">
        <v>98</v>
      </c>
      <c r="F478" s="335">
        <v>98</v>
      </c>
      <c r="G478" s="334">
        <v>1</v>
      </c>
      <c r="H478" s="125" t="str">
        <f t="shared" si="7"/>
        <v>009898</v>
      </c>
    </row>
    <row r="479" spans="1:8" ht="21.95" customHeight="1">
      <c r="A479" s="125">
        <v>2060404</v>
      </c>
      <c r="B479" s="274" t="s">
        <v>399</v>
      </c>
      <c r="C479" s="335">
        <v>0</v>
      </c>
      <c r="D479" s="335">
        <v>0</v>
      </c>
      <c r="E479" s="335">
        <v>1019</v>
      </c>
      <c r="F479" s="335">
        <v>1019</v>
      </c>
      <c r="G479" s="334">
        <v>1</v>
      </c>
      <c r="H479" s="125" t="str">
        <f t="shared" si="7"/>
        <v>0010191019</v>
      </c>
    </row>
    <row r="480" spans="1:8" ht="21.95" hidden="1" customHeight="1">
      <c r="A480" s="125">
        <v>2060499</v>
      </c>
      <c r="B480" s="274" t="s">
        <v>400</v>
      </c>
      <c r="C480" s="335">
        <v>0</v>
      </c>
      <c r="D480" s="335">
        <v>0</v>
      </c>
      <c r="E480" s="335">
        <v>0</v>
      </c>
      <c r="F480" s="335">
        <v>0</v>
      </c>
      <c r="G480" s="334"/>
      <c r="H480" s="125" t="str">
        <f t="shared" si="7"/>
        <v>0000</v>
      </c>
    </row>
    <row r="481" spans="1:8" ht="21.95" customHeight="1">
      <c r="A481" s="125">
        <v>20605</v>
      </c>
      <c r="B481" s="274" t="s">
        <v>401</v>
      </c>
      <c r="C481" s="335">
        <v>21</v>
      </c>
      <c r="D481" s="335">
        <v>21</v>
      </c>
      <c r="E481" s="335">
        <v>35</v>
      </c>
      <c r="F481" s="335">
        <v>35</v>
      </c>
      <c r="G481" s="334">
        <v>1</v>
      </c>
      <c r="H481" s="125" t="str">
        <f t="shared" si="7"/>
        <v>21213535</v>
      </c>
    </row>
    <row r="482" spans="1:8" ht="21.95" customHeight="1">
      <c r="A482" s="125">
        <v>2060501</v>
      </c>
      <c r="B482" s="274" t="s">
        <v>383</v>
      </c>
      <c r="C482" s="335">
        <v>21</v>
      </c>
      <c r="D482" s="335">
        <v>21</v>
      </c>
      <c r="E482" s="335">
        <v>35</v>
      </c>
      <c r="F482" s="335">
        <v>35</v>
      </c>
      <c r="G482" s="334">
        <v>1</v>
      </c>
      <c r="H482" s="125" t="str">
        <f t="shared" si="7"/>
        <v>21213535</v>
      </c>
    </row>
    <row r="483" spans="1:8" ht="21.95" hidden="1" customHeight="1">
      <c r="A483" s="125">
        <v>2060502</v>
      </c>
      <c r="B483" s="274" t="s">
        <v>402</v>
      </c>
      <c r="C483" s="335">
        <v>0</v>
      </c>
      <c r="D483" s="335">
        <v>0</v>
      </c>
      <c r="E483" s="335">
        <v>0</v>
      </c>
      <c r="F483" s="335">
        <v>0</v>
      </c>
      <c r="G483" s="334"/>
      <c r="H483" s="125" t="str">
        <f t="shared" si="7"/>
        <v>0000</v>
      </c>
    </row>
    <row r="484" spans="1:8" ht="21.95" hidden="1" customHeight="1">
      <c r="A484" s="125">
        <v>2060503</v>
      </c>
      <c r="B484" s="274" t="s">
        <v>403</v>
      </c>
      <c r="C484" s="335">
        <v>0</v>
      </c>
      <c r="D484" s="335">
        <v>0</v>
      </c>
      <c r="E484" s="335">
        <v>0</v>
      </c>
      <c r="F484" s="335">
        <v>0</v>
      </c>
      <c r="G484" s="334"/>
      <c r="H484" s="125" t="str">
        <f t="shared" si="7"/>
        <v>0000</v>
      </c>
    </row>
    <row r="485" spans="1:8" ht="21.95" hidden="1" customHeight="1">
      <c r="A485" s="125">
        <v>2060599</v>
      </c>
      <c r="B485" s="274" t="s">
        <v>404</v>
      </c>
      <c r="C485" s="335">
        <v>0</v>
      </c>
      <c r="D485" s="335">
        <v>0</v>
      </c>
      <c r="E485" s="335">
        <v>0</v>
      </c>
      <c r="F485" s="335">
        <v>0</v>
      </c>
      <c r="G485" s="334"/>
      <c r="H485" s="125" t="str">
        <f t="shared" si="7"/>
        <v>0000</v>
      </c>
    </row>
    <row r="486" spans="1:8" ht="21.95" hidden="1" customHeight="1">
      <c r="A486" s="125">
        <v>20606</v>
      </c>
      <c r="B486" s="274" t="s">
        <v>405</v>
      </c>
      <c r="C486" s="335">
        <v>0</v>
      </c>
      <c r="D486" s="335">
        <v>0</v>
      </c>
      <c r="E486" s="335">
        <v>0</v>
      </c>
      <c r="F486" s="335">
        <v>0</v>
      </c>
      <c r="G486" s="334"/>
      <c r="H486" s="125" t="str">
        <f t="shared" si="7"/>
        <v>0000</v>
      </c>
    </row>
    <row r="487" spans="1:8" ht="21.95" hidden="1" customHeight="1">
      <c r="A487" s="125">
        <v>2060601</v>
      </c>
      <c r="B487" s="274" t="s">
        <v>406</v>
      </c>
      <c r="C487" s="335">
        <v>0</v>
      </c>
      <c r="D487" s="335">
        <v>0</v>
      </c>
      <c r="E487" s="335">
        <v>0</v>
      </c>
      <c r="F487" s="335">
        <v>0</v>
      </c>
      <c r="G487" s="334"/>
      <c r="H487" s="125" t="str">
        <f t="shared" si="7"/>
        <v>0000</v>
      </c>
    </row>
    <row r="488" spans="1:8" ht="21.95" hidden="1" customHeight="1">
      <c r="A488" s="125">
        <v>2060602</v>
      </c>
      <c r="B488" s="274" t="s">
        <v>407</v>
      </c>
      <c r="C488" s="335">
        <v>0</v>
      </c>
      <c r="D488" s="335">
        <v>0</v>
      </c>
      <c r="E488" s="335">
        <v>0</v>
      </c>
      <c r="F488" s="335">
        <v>0</v>
      </c>
      <c r="G488" s="334"/>
      <c r="H488" s="125" t="str">
        <f t="shared" si="7"/>
        <v>0000</v>
      </c>
    </row>
    <row r="489" spans="1:8" ht="21.95" hidden="1" customHeight="1">
      <c r="A489" s="125">
        <v>2060603</v>
      </c>
      <c r="B489" s="274" t="s">
        <v>408</v>
      </c>
      <c r="C489" s="335">
        <v>0</v>
      </c>
      <c r="D489" s="335">
        <v>0</v>
      </c>
      <c r="E489" s="335">
        <v>0</v>
      </c>
      <c r="F489" s="335">
        <v>0</v>
      </c>
      <c r="G489" s="334"/>
      <c r="H489" s="125" t="str">
        <f t="shared" si="7"/>
        <v>0000</v>
      </c>
    </row>
    <row r="490" spans="1:8" ht="21.95" hidden="1" customHeight="1">
      <c r="A490" s="125">
        <v>2060699</v>
      </c>
      <c r="B490" s="274" t="s">
        <v>409</v>
      </c>
      <c r="C490" s="335">
        <v>0</v>
      </c>
      <c r="D490" s="335">
        <v>0</v>
      </c>
      <c r="E490" s="335">
        <v>0</v>
      </c>
      <c r="F490" s="335">
        <v>0</v>
      </c>
      <c r="G490" s="334"/>
      <c r="H490" s="125" t="str">
        <f t="shared" si="7"/>
        <v>0000</v>
      </c>
    </row>
    <row r="491" spans="1:8" ht="21.95" customHeight="1">
      <c r="A491" s="125">
        <v>20607</v>
      </c>
      <c r="B491" s="274" t="s">
        <v>410</v>
      </c>
      <c r="C491" s="335">
        <v>152</v>
      </c>
      <c r="D491" s="335">
        <v>152</v>
      </c>
      <c r="E491" s="335">
        <v>172</v>
      </c>
      <c r="F491" s="335">
        <v>172</v>
      </c>
      <c r="G491" s="334">
        <v>1</v>
      </c>
      <c r="H491" s="125" t="str">
        <f t="shared" si="7"/>
        <v>152152172172</v>
      </c>
    </row>
    <row r="492" spans="1:8" ht="21.95" hidden="1" customHeight="1">
      <c r="A492" s="125">
        <v>2060701</v>
      </c>
      <c r="B492" s="274" t="s">
        <v>383</v>
      </c>
      <c r="C492" s="335">
        <v>0</v>
      </c>
      <c r="D492" s="335">
        <v>0</v>
      </c>
      <c r="E492" s="335">
        <v>0</v>
      </c>
      <c r="F492" s="335">
        <v>0</v>
      </c>
      <c r="G492" s="334"/>
      <c r="H492" s="125" t="str">
        <f t="shared" si="7"/>
        <v>0000</v>
      </c>
    </row>
    <row r="493" spans="1:8" ht="21.95" customHeight="1">
      <c r="A493" s="125">
        <v>2060702</v>
      </c>
      <c r="B493" s="274" t="s">
        <v>411</v>
      </c>
      <c r="C493" s="335">
        <v>122</v>
      </c>
      <c r="D493" s="335">
        <v>122</v>
      </c>
      <c r="E493" s="335">
        <v>122</v>
      </c>
      <c r="F493" s="335">
        <v>122</v>
      </c>
      <c r="G493" s="334">
        <v>1</v>
      </c>
      <c r="H493" s="125" t="str">
        <f t="shared" si="7"/>
        <v>122122122122</v>
      </c>
    </row>
    <row r="494" spans="1:8" ht="21.95" hidden="1" customHeight="1">
      <c r="A494" s="125">
        <v>2060703</v>
      </c>
      <c r="B494" s="274" t="s">
        <v>412</v>
      </c>
      <c r="C494" s="335">
        <v>0</v>
      </c>
      <c r="D494" s="335">
        <v>0</v>
      </c>
      <c r="E494" s="335">
        <v>0</v>
      </c>
      <c r="F494" s="335">
        <v>0</v>
      </c>
      <c r="G494" s="334"/>
      <c r="H494" s="125" t="str">
        <f t="shared" si="7"/>
        <v>0000</v>
      </c>
    </row>
    <row r="495" spans="1:8" ht="21.95" hidden="1" customHeight="1">
      <c r="A495" s="125">
        <v>2060704</v>
      </c>
      <c r="B495" s="274" t="s">
        <v>413</v>
      </c>
      <c r="C495" s="335">
        <v>0</v>
      </c>
      <c r="D495" s="335">
        <v>0</v>
      </c>
      <c r="E495" s="335">
        <v>0</v>
      </c>
      <c r="F495" s="335">
        <v>0</v>
      </c>
      <c r="G495" s="334"/>
      <c r="H495" s="125" t="str">
        <f t="shared" si="7"/>
        <v>0000</v>
      </c>
    </row>
    <row r="496" spans="1:8" ht="21.95" hidden="1" customHeight="1">
      <c r="A496" s="125">
        <v>2060705</v>
      </c>
      <c r="B496" s="274" t="s">
        <v>414</v>
      </c>
      <c r="C496" s="335">
        <v>0</v>
      </c>
      <c r="D496" s="335">
        <v>0</v>
      </c>
      <c r="E496" s="335">
        <v>0</v>
      </c>
      <c r="F496" s="335">
        <v>0</v>
      </c>
      <c r="G496" s="334"/>
      <c r="H496" s="125" t="str">
        <f t="shared" si="7"/>
        <v>0000</v>
      </c>
    </row>
    <row r="497" spans="1:8" ht="21.95" customHeight="1">
      <c r="A497" s="125">
        <v>2060799</v>
      </c>
      <c r="B497" s="274" t="s">
        <v>415</v>
      </c>
      <c r="C497" s="335">
        <v>30</v>
      </c>
      <c r="D497" s="335">
        <v>30</v>
      </c>
      <c r="E497" s="335">
        <v>50</v>
      </c>
      <c r="F497" s="335">
        <v>50</v>
      </c>
      <c r="G497" s="334">
        <v>1</v>
      </c>
      <c r="H497" s="125" t="str">
        <f t="shared" si="7"/>
        <v>30305050</v>
      </c>
    </row>
    <row r="498" spans="1:8" ht="21.95" hidden="1" customHeight="1">
      <c r="A498" s="125">
        <v>20608</v>
      </c>
      <c r="B498" s="274" t="s">
        <v>416</v>
      </c>
      <c r="C498" s="335">
        <v>0</v>
      </c>
      <c r="D498" s="335">
        <v>0</v>
      </c>
      <c r="E498" s="335">
        <v>0</v>
      </c>
      <c r="F498" s="335">
        <v>0</v>
      </c>
      <c r="G498" s="334"/>
      <c r="H498" s="125" t="str">
        <f t="shared" si="7"/>
        <v>0000</v>
      </c>
    </row>
    <row r="499" spans="1:8" ht="21.95" hidden="1" customHeight="1">
      <c r="A499" s="125">
        <v>2060801</v>
      </c>
      <c r="B499" s="274" t="s">
        <v>417</v>
      </c>
      <c r="C499" s="335">
        <v>0</v>
      </c>
      <c r="D499" s="335">
        <v>0</v>
      </c>
      <c r="E499" s="335">
        <v>0</v>
      </c>
      <c r="F499" s="335">
        <v>0</v>
      </c>
      <c r="G499" s="334"/>
      <c r="H499" s="125" t="str">
        <f t="shared" si="7"/>
        <v>0000</v>
      </c>
    </row>
    <row r="500" spans="1:8" ht="21.95" hidden="1" customHeight="1">
      <c r="A500" s="125">
        <v>2060802</v>
      </c>
      <c r="B500" s="274" t="s">
        <v>418</v>
      </c>
      <c r="C500" s="335">
        <v>0</v>
      </c>
      <c r="D500" s="335">
        <v>0</v>
      </c>
      <c r="E500" s="335">
        <v>0</v>
      </c>
      <c r="F500" s="335">
        <v>0</v>
      </c>
      <c r="G500" s="334"/>
      <c r="H500" s="125" t="str">
        <f t="shared" si="7"/>
        <v>0000</v>
      </c>
    </row>
    <row r="501" spans="1:8" ht="21.95" hidden="1" customHeight="1">
      <c r="A501" s="125">
        <v>2060899</v>
      </c>
      <c r="B501" s="274" t="s">
        <v>419</v>
      </c>
      <c r="C501" s="335">
        <v>0</v>
      </c>
      <c r="D501" s="335">
        <v>0</v>
      </c>
      <c r="E501" s="335">
        <v>0</v>
      </c>
      <c r="F501" s="335">
        <v>0</v>
      </c>
      <c r="G501" s="334"/>
      <c r="H501" s="125" t="str">
        <f t="shared" si="7"/>
        <v>0000</v>
      </c>
    </row>
    <row r="502" spans="1:8" ht="21.95" hidden="1" customHeight="1">
      <c r="A502" s="125">
        <v>20609</v>
      </c>
      <c r="B502" s="274" t="s">
        <v>420</v>
      </c>
      <c r="C502" s="335">
        <v>0</v>
      </c>
      <c r="D502" s="335">
        <v>0</v>
      </c>
      <c r="E502" s="335">
        <v>0</v>
      </c>
      <c r="F502" s="335">
        <v>0</v>
      </c>
      <c r="G502" s="334"/>
      <c r="H502" s="125" t="str">
        <f t="shared" si="7"/>
        <v>0000</v>
      </c>
    </row>
    <row r="503" spans="1:8" ht="21.95" hidden="1" customHeight="1">
      <c r="A503" s="125">
        <v>2060901</v>
      </c>
      <c r="B503" s="274" t="s">
        <v>421</v>
      </c>
      <c r="C503" s="335">
        <v>0</v>
      </c>
      <c r="D503" s="335">
        <v>0</v>
      </c>
      <c r="E503" s="335">
        <v>0</v>
      </c>
      <c r="F503" s="335">
        <v>0</v>
      </c>
      <c r="G503" s="334"/>
      <c r="H503" s="125" t="str">
        <f t="shared" si="7"/>
        <v>0000</v>
      </c>
    </row>
    <row r="504" spans="1:8" ht="21.95" hidden="1" customHeight="1">
      <c r="A504" s="125">
        <v>2060902</v>
      </c>
      <c r="B504" s="274" t="s">
        <v>422</v>
      </c>
      <c r="C504" s="335">
        <v>0</v>
      </c>
      <c r="D504" s="335">
        <v>0</v>
      </c>
      <c r="E504" s="335">
        <v>0</v>
      </c>
      <c r="F504" s="335">
        <v>0</v>
      </c>
      <c r="G504" s="334"/>
      <c r="H504" s="125" t="str">
        <f t="shared" si="7"/>
        <v>0000</v>
      </c>
    </row>
    <row r="505" spans="1:8" ht="21.95" customHeight="1">
      <c r="A505" s="125">
        <v>20699</v>
      </c>
      <c r="B505" s="274" t="s">
        <v>423</v>
      </c>
      <c r="C505" s="335">
        <v>2500</v>
      </c>
      <c r="D505" s="335">
        <v>2500</v>
      </c>
      <c r="E505" s="335">
        <v>1700</v>
      </c>
      <c r="F505" s="335">
        <v>1700</v>
      </c>
      <c r="G505" s="334">
        <v>1</v>
      </c>
      <c r="H505" s="125" t="str">
        <f t="shared" si="7"/>
        <v>2500250017001700</v>
      </c>
    </row>
    <row r="506" spans="1:8" ht="21.95" customHeight="1">
      <c r="A506" s="125">
        <v>2069901</v>
      </c>
      <c r="B506" s="274" t="s">
        <v>424</v>
      </c>
      <c r="C506" s="335">
        <v>0</v>
      </c>
      <c r="D506" s="335">
        <v>0</v>
      </c>
      <c r="E506" s="335">
        <v>732</v>
      </c>
      <c r="F506" s="335">
        <v>732</v>
      </c>
      <c r="G506" s="334">
        <v>1</v>
      </c>
      <c r="H506" s="125" t="str">
        <f t="shared" si="7"/>
        <v>00732732</v>
      </c>
    </row>
    <row r="507" spans="1:8" ht="21.95" hidden="1" customHeight="1">
      <c r="A507" s="125">
        <v>2069902</v>
      </c>
      <c r="B507" s="274" t="s">
        <v>425</v>
      </c>
      <c r="C507" s="335">
        <v>0</v>
      </c>
      <c r="D507" s="335">
        <v>0</v>
      </c>
      <c r="E507" s="335">
        <v>0</v>
      </c>
      <c r="F507" s="335">
        <v>0</v>
      </c>
      <c r="G507" s="334"/>
      <c r="H507" s="125" t="str">
        <f t="shared" si="7"/>
        <v>0000</v>
      </c>
    </row>
    <row r="508" spans="1:8" ht="21.95" hidden="1" customHeight="1">
      <c r="A508" s="125">
        <v>2069903</v>
      </c>
      <c r="B508" s="274" t="s">
        <v>426</v>
      </c>
      <c r="C508" s="335">
        <v>0</v>
      </c>
      <c r="D508" s="335">
        <v>0</v>
      </c>
      <c r="E508" s="335">
        <v>0</v>
      </c>
      <c r="F508" s="335">
        <v>0</v>
      </c>
      <c r="G508" s="334"/>
      <c r="H508" s="125" t="str">
        <f t="shared" si="7"/>
        <v>0000</v>
      </c>
    </row>
    <row r="509" spans="1:8" ht="21.95" customHeight="1">
      <c r="A509" s="125">
        <v>2069999</v>
      </c>
      <c r="B509" s="274" t="s">
        <v>427</v>
      </c>
      <c r="C509" s="335">
        <v>2500</v>
      </c>
      <c r="D509" s="335">
        <v>2500</v>
      </c>
      <c r="E509" s="335">
        <v>968</v>
      </c>
      <c r="F509" s="335">
        <v>968</v>
      </c>
      <c r="G509" s="334">
        <v>1</v>
      </c>
      <c r="H509" s="125" t="str">
        <f t="shared" si="7"/>
        <v>25002500968968</v>
      </c>
    </row>
    <row r="510" spans="1:8" ht="21.95" customHeight="1">
      <c r="A510" s="125">
        <v>207</v>
      </c>
      <c r="B510" s="274" t="s">
        <v>30</v>
      </c>
      <c r="C510" s="335">
        <v>9641</v>
      </c>
      <c r="D510" s="335">
        <f>9641+1606</f>
        <v>11247</v>
      </c>
      <c r="E510" s="335">
        <v>6102</v>
      </c>
      <c r="F510" s="335">
        <v>6102</v>
      </c>
      <c r="G510" s="334">
        <v>1</v>
      </c>
      <c r="H510" s="125" t="str">
        <f t="shared" si="7"/>
        <v>96411124761026102</v>
      </c>
    </row>
    <row r="511" spans="1:8" ht="21.95" customHeight="1">
      <c r="A511" s="125">
        <v>20701</v>
      </c>
      <c r="B511" s="274" t="s">
        <v>428</v>
      </c>
      <c r="C511" s="335">
        <v>4866</v>
      </c>
      <c r="D511" s="335">
        <v>4866</v>
      </c>
      <c r="E511" s="335">
        <v>3731</v>
      </c>
      <c r="F511" s="335">
        <v>3731</v>
      </c>
      <c r="G511" s="334">
        <v>1</v>
      </c>
      <c r="H511" s="125" t="str">
        <f t="shared" si="7"/>
        <v>4866486637313731</v>
      </c>
    </row>
    <row r="512" spans="1:8" ht="21.95" customHeight="1">
      <c r="A512" s="125">
        <v>2070101</v>
      </c>
      <c r="B512" s="274" t="s">
        <v>94</v>
      </c>
      <c r="C512" s="335">
        <v>697</v>
      </c>
      <c r="D512" s="335">
        <v>697</v>
      </c>
      <c r="E512" s="335">
        <v>563</v>
      </c>
      <c r="F512" s="335">
        <v>563</v>
      </c>
      <c r="G512" s="334">
        <v>1</v>
      </c>
      <c r="H512" s="125" t="str">
        <f t="shared" si="7"/>
        <v>697697563563</v>
      </c>
    </row>
    <row r="513" spans="1:8" ht="21.95" customHeight="1">
      <c r="A513" s="125">
        <v>2070102</v>
      </c>
      <c r="B513" s="274" t="s">
        <v>95</v>
      </c>
      <c r="C513" s="335">
        <v>344</v>
      </c>
      <c r="D513" s="335">
        <v>344</v>
      </c>
      <c r="E513" s="335">
        <v>0</v>
      </c>
      <c r="F513" s="335">
        <v>0</v>
      </c>
      <c r="G513" s="334"/>
      <c r="H513" s="125" t="str">
        <f t="shared" si="7"/>
        <v>34434400</v>
      </c>
    </row>
    <row r="514" spans="1:8" ht="21.95" hidden="1" customHeight="1">
      <c r="A514" s="125">
        <v>2070103</v>
      </c>
      <c r="B514" s="274" t="s">
        <v>96</v>
      </c>
      <c r="C514" s="335">
        <v>0</v>
      </c>
      <c r="D514" s="335">
        <v>0</v>
      </c>
      <c r="E514" s="335">
        <v>0</v>
      </c>
      <c r="F514" s="335">
        <v>0</v>
      </c>
      <c r="G514" s="334"/>
      <c r="H514" s="125" t="str">
        <f t="shared" si="7"/>
        <v>0000</v>
      </c>
    </row>
    <row r="515" spans="1:8" ht="21.95" customHeight="1">
      <c r="A515" s="125">
        <v>2070104</v>
      </c>
      <c r="B515" s="274" t="s">
        <v>429</v>
      </c>
      <c r="C515" s="335">
        <v>210</v>
      </c>
      <c r="D515" s="335">
        <v>210</v>
      </c>
      <c r="E515" s="335">
        <v>199</v>
      </c>
      <c r="F515" s="335">
        <v>199</v>
      </c>
      <c r="G515" s="334">
        <v>1</v>
      </c>
      <c r="H515" s="125" t="str">
        <f t="shared" si="7"/>
        <v>210210199199</v>
      </c>
    </row>
    <row r="516" spans="1:8" ht="21.95" hidden="1" customHeight="1">
      <c r="A516" s="125">
        <v>2070105</v>
      </c>
      <c r="B516" s="274" t="s">
        <v>430</v>
      </c>
      <c r="C516" s="335">
        <v>0</v>
      </c>
      <c r="D516" s="335">
        <v>0</v>
      </c>
      <c r="E516" s="335">
        <v>0</v>
      </c>
      <c r="F516" s="335">
        <v>0</v>
      </c>
      <c r="G516" s="334"/>
      <c r="H516" s="125" t="str">
        <f t="shared" si="7"/>
        <v>0000</v>
      </c>
    </row>
    <row r="517" spans="1:8" ht="21.95" hidden="1" customHeight="1">
      <c r="A517" s="125">
        <v>2070106</v>
      </c>
      <c r="B517" s="274" t="s">
        <v>431</v>
      </c>
      <c r="C517" s="335">
        <v>0</v>
      </c>
      <c r="D517" s="335">
        <v>0</v>
      </c>
      <c r="E517" s="335">
        <v>0</v>
      </c>
      <c r="F517" s="335">
        <v>0</v>
      </c>
      <c r="G517" s="334"/>
      <c r="H517" s="125" t="str">
        <f t="shared" si="7"/>
        <v>0000</v>
      </c>
    </row>
    <row r="518" spans="1:8" ht="21.95" hidden="1" customHeight="1">
      <c r="A518" s="125">
        <v>2070107</v>
      </c>
      <c r="B518" s="274" t="s">
        <v>432</v>
      </c>
      <c r="C518" s="335">
        <v>0</v>
      </c>
      <c r="D518" s="335">
        <v>0</v>
      </c>
      <c r="E518" s="335">
        <v>0</v>
      </c>
      <c r="F518" s="335">
        <v>0</v>
      </c>
      <c r="G518" s="334"/>
      <c r="H518" s="125" t="str">
        <f t="shared" si="7"/>
        <v>0000</v>
      </c>
    </row>
    <row r="519" spans="1:8" ht="21.95" hidden="1" customHeight="1">
      <c r="A519" s="125">
        <v>2070108</v>
      </c>
      <c r="B519" s="274" t="s">
        <v>433</v>
      </c>
      <c r="C519" s="335">
        <v>0</v>
      </c>
      <c r="D519" s="335">
        <v>0</v>
      </c>
      <c r="E519" s="335">
        <v>0</v>
      </c>
      <c r="F519" s="335">
        <v>0</v>
      </c>
      <c r="G519" s="334"/>
      <c r="H519" s="125" t="str">
        <f t="shared" ref="H519:H582" si="8">C519&amp;D519&amp;E519&amp;F519</f>
        <v>0000</v>
      </c>
    </row>
    <row r="520" spans="1:8" ht="21.95" customHeight="1">
      <c r="A520" s="125">
        <v>2070109</v>
      </c>
      <c r="B520" s="274" t="s">
        <v>434</v>
      </c>
      <c r="C520" s="335">
        <v>2291</v>
      </c>
      <c r="D520" s="335">
        <v>2291</v>
      </c>
      <c r="E520" s="335">
        <v>2465</v>
      </c>
      <c r="F520" s="335">
        <v>2465</v>
      </c>
      <c r="G520" s="334">
        <v>1</v>
      </c>
      <c r="H520" s="125" t="str">
        <f t="shared" si="8"/>
        <v>2291229124652465</v>
      </c>
    </row>
    <row r="521" spans="1:8" ht="21.95" hidden="1" customHeight="1">
      <c r="A521" s="125">
        <v>2070110</v>
      </c>
      <c r="B521" s="274" t="s">
        <v>435</v>
      </c>
      <c r="C521" s="335">
        <v>0</v>
      </c>
      <c r="D521" s="335">
        <v>0</v>
      </c>
      <c r="E521" s="335">
        <v>0</v>
      </c>
      <c r="F521" s="335">
        <v>0</v>
      </c>
      <c r="G521" s="334"/>
      <c r="H521" s="125" t="str">
        <f t="shared" si="8"/>
        <v>0000</v>
      </c>
    </row>
    <row r="522" spans="1:8" ht="21.95" customHeight="1">
      <c r="A522" s="125">
        <v>2070111</v>
      </c>
      <c r="B522" s="274" t="s">
        <v>436</v>
      </c>
      <c r="C522" s="335">
        <v>10</v>
      </c>
      <c r="D522" s="335">
        <v>10</v>
      </c>
      <c r="E522" s="335">
        <v>8</v>
      </c>
      <c r="F522" s="335">
        <v>8</v>
      </c>
      <c r="G522" s="334">
        <v>1</v>
      </c>
      <c r="H522" s="125" t="str">
        <f t="shared" si="8"/>
        <v>101088</v>
      </c>
    </row>
    <row r="523" spans="1:8" ht="21.95" customHeight="1">
      <c r="A523" s="125">
        <v>2070112</v>
      </c>
      <c r="B523" s="274" t="s">
        <v>437</v>
      </c>
      <c r="C523" s="335">
        <v>200</v>
      </c>
      <c r="D523" s="335">
        <v>200</v>
      </c>
      <c r="E523" s="335">
        <v>63</v>
      </c>
      <c r="F523" s="335">
        <v>63</v>
      </c>
      <c r="G523" s="334">
        <v>1</v>
      </c>
      <c r="H523" s="125" t="str">
        <f t="shared" si="8"/>
        <v>2002006363</v>
      </c>
    </row>
    <row r="524" spans="1:8" ht="21.95" customHeight="1">
      <c r="A524" s="125">
        <v>2070113</v>
      </c>
      <c r="B524" s="274" t="s">
        <v>438</v>
      </c>
      <c r="C524" s="335">
        <v>612</v>
      </c>
      <c r="D524" s="335">
        <v>612</v>
      </c>
      <c r="E524" s="335">
        <v>33</v>
      </c>
      <c r="F524" s="335">
        <v>33</v>
      </c>
      <c r="G524" s="334">
        <v>1</v>
      </c>
      <c r="H524" s="125" t="str">
        <f t="shared" si="8"/>
        <v>6126123333</v>
      </c>
    </row>
    <row r="525" spans="1:8" ht="21.95" customHeight="1">
      <c r="A525" s="125">
        <v>2070114</v>
      </c>
      <c r="B525" s="274" t="s">
        <v>439</v>
      </c>
      <c r="C525" s="335">
        <v>192</v>
      </c>
      <c r="D525" s="335">
        <v>192</v>
      </c>
      <c r="E525" s="335">
        <v>112</v>
      </c>
      <c r="F525" s="335">
        <v>112</v>
      </c>
      <c r="G525" s="334">
        <v>1</v>
      </c>
      <c r="H525" s="125" t="str">
        <f t="shared" si="8"/>
        <v>192192112112</v>
      </c>
    </row>
    <row r="526" spans="1:8" ht="21.95" customHeight="1">
      <c r="A526" s="125">
        <v>2070199</v>
      </c>
      <c r="B526" s="274" t="s">
        <v>440</v>
      </c>
      <c r="C526" s="335">
        <v>310</v>
      </c>
      <c r="D526" s="335">
        <v>310</v>
      </c>
      <c r="E526" s="335">
        <v>288</v>
      </c>
      <c r="F526" s="335">
        <v>288</v>
      </c>
      <c r="G526" s="334">
        <v>1</v>
      </c>
      <c r="H526" s="125" t="str">
        <f t="shared" si="8"/>
        <v>310310288288</v>
      </c>
    </row>
    <row r="527" spans="1:8" ht="21.95" customHeight="1">
      <c r="A527" s="125">
        <v>20702</v>
      </c>
      <c r="B527" s="274" t="s">
        <v>441</v>
      </c>
      <c r="C527" s="335">
        <v>2123</v>
      </c>
      <c r="D527" s="335">
        <v>2123</v>
      </c>
      <c r="E527" s="335">
        <v>521</v>
      </c>
      <c r="F527" s="335">
        <v>521</v>
      </c>
      <c r="G527" s="334">
        <v>1</v>
      </c>
      <c r="H527" s="125" t="str">
        <f t="shared" si="8"/>
        <v>21232123521521</v>
      </c>
    </row>
    <row r="528" spans="1:8" ht="21.95" hidden="1" customHeight="1">
      <c r="A528" s="125">
        <v>2070201</v>
      </c>
      <c r="B528" s="274" t="s">
        <v>94</v>
      </c>
      <c r="C528" s="335">
        <v>0</v>
      </c>
      <c r="D528" s="335">
        <v>0</v>
      </c>
      <c r="E528" s="335">
        <v>0</v>
      </c>
      <c r="F528" s="335">
        <v>0</v>
      </c>
      <c r="G528" s="334"/>
      <c r="H528" s="125" t="str">
        <f t="shared" si="8"/>
        <v>0000</v>
      </c>
    </row>
    <row r="529" spans="1:8" ht="21.95" hidden="1" customHeight="1">
      <c r="A529" s="125">
        <v>2070202</v>
      </c>
      <c r="B529" s="274" t="s">
        <v>95</v>
      </c>
      <c r="C529" s="335">
        <v>0</v>
      </c>
      <c r="D529" s="335">
        <v>0</v>
      </c>
      <c r="E529" s="335">
        <v>0</v>
      </c>
      <c r="F529" s="335">
        <v>0</v>
      </c>
      <c r="G529" s="334"/>
      <c r="H529" s="125" t="str">
        <f t="shared" si="8"/>
        <v>0000</v>
      </c>
    </row>
    <row r="530" spans="1:8" ht="21.95" hidden="1" customHeight="1">
      <c r="A530" s="125">
        <v>2070203</v>
      </c>
      <c r="B530" s="274" t="s">
        <v>96</v>
      </c>
      <c r="C530" s="335">
        <v>0</v>
      </c>
      <c r="D530" s="335">
        <v>0</v>
      </c>
      <c r="E530" s="335">
        <v>0</v>
      </c>
      <c r="F530" s="335">
        <v>0</v>
      </c>
      <c r="G530" s="334"/>
      <c r="H530" s="125" t="str">
        <f t="shared" si="8"/>
        <v>0000</v>
      </c>
    </row>
    <row r="531" spans="1:8" ht="21.95" customHeight="1">
      <c r="A531" s="125">
        <v>2070204</v>
      </c>
      <c r="B531" s="274" t="s">
        <v>442</v>
      </c>
      <c r="C531" s="335">
        <v>880</v>
      </c>
      <c r="D531" s="335">
        <v>880</v>
      </c>
      <c r="E531" s="335">
        <v>204</v>
      </c>
      <c r="F531" s="335">
        <v>204</v>
      </c>
      <c r="G531" s="334">
        <v>1</v>
      </c>
      <c r="H531" s="125" t="str">
        <f t="shared" si="8"/>
        <v>880880204204</v>
      </c>
    </row>
    <row r="532" spans="1:8" ht="21.95" customHeight="1">
      <c r="A532" s="125">
        <v>2070205</v>
      </c>
      <c r="B532" s="274" t="s">
        <v>443</v>
      </c>
      <c r="C532" s="335">
        <v>1243</v>
      </c>
      <c r="D532" s="335">
        <v>1243</v>
      </c>
      <c r="E532" s="335">
        <v>317</v>
      </c>
      <c r="F532" s="335">
        <v>317</v>
      </c>
      <c r="G532" s="334">
        <v>1</v>
      </c>
      <c r="H532" s="125" t="str">
        <f t="shared" si="8"/>
        <v>12431243317317</v>
      </c>
    </row>
    <row r="533" spans="1:8" ht="21.95" hidden="1" customHeight="1">
      <c r="A533" s="125">
        <v>2070206</v>
      </c>
      <c r="B533" s="274" t="s">
        <v>444</v>
      </c>
      <c r="C533" s="335">
        <v>0</v>
      </c>
      <c r="D533" s="335">
        <v>0</v>
      </c>
      <c r="E533" s="335">
        <v>0</v>
      </c>
      <c r="F533" s="335">
        <v>0</v>
      </c>
      <c r="G533" s="334"/>
      <c r="H533" s="125" t="str">
        <f t="shared" si="8"/>
        <v>0000</v>
      </c>
    </row>
    <row r="534" spans="1:8" ht="21.95" hidden="1" customHeight="1">
      <c r="A534" s="125">
        <v>2070299</v>
      </c>
      <c r="B534" s="274" t="s">
        <v>445</v>
      </c>
      <c r="C534" s="335">
        <v>0</v>
      </c>
      <c r="D534" s="335">
        <v>0</v>
      </c>
      <c r="E534" s="335">
        <v>0</v>
      </c>
      <c r="F534" s="335">
        <v>0</v>
      </c>
      <c r="G534" s="334"/>
      <c r="H534" s="125" t="str">
        <f t="shared" si="8"/>
        <v>0000</v>
      </c>
    </row>
    <row r="535" spans="1:8" ht="21.95" customHeight="1">
      <c r="A535" s="125">
        <v>20703</v>
      </c>
      <c r="B535" s="274" t="s">
        <v>446</v>
      </c>
      <c r="C535" s="335">
        <v>1228</v>
      </c>
      <c r="D535" s="335">
        <v>1228</v>
      </c>
      <c r="E535" s="335">
        <v>666</v>
      </c>
      <c r="F535" s="335">
        <v>666</v>
      </c>
      <c r="G535" s="334">
        <v>1</v>
      </c>
      <c r="H535" s="125" t="str">
        <f t="shared" si="8"/>
        <v>12281228666666</v>
      </c>
    </row>
    <row r="536" spans="1:8" ht="21.95" hidden="1" customHeight="1">
      <c r="A536" s="125">
        <v>2070301</v>
      </c>
      <c r="B536" s="274" t="s">
        <v>94</v>
      </c>
      <c r="C536" s="335">
        <v>0</v>
      </c>
      <c r="D536" s="335">
        <v>0</v>
      </c>
      <c r="E536" s="335">
        <v>0</v>
      </c>
      <c r="F536" s="335">
        <v>0</v>
      </c>
      <c r="G536" s="334"/>
      <c r="H536" s="125" t="str">
        <f t="shared" si="8"/>
        <v>0000</v>
      </c>
    </row>
    <row r="537" spans="1:8" ht="21.95" hidden="1" customHeight="1">
      <c r="A537" s="125">
        <v>2070302</v>
      </c>
      <c r="B537" s="274" t="s">
        <v>95</v>
      </c>
      <c r="C537" s="335">
        <v>0</v>
      </c>
      <c r="D537" s="335">
        <v>0</v>
      </c>
      <c r="E537" s="335">
        <v>0</v>
      </c>
      <c r="F537" s="335">
        <v>0</v>
      </c>
      <c r="G537" s="334"/>
      <c r="H537" s="125" t="str">
        <f t="shared" si="8"/>
        <v>0000</v>
      </c>
    </row>
    <row r="538" spans="1:8" ht="21.95" hidden="1" customHeight="1">
      <c r="A538" s="125">
        <v>2070303</v>
      </c>
      <c r="B538" s="274" t="s">
        <v>96</v>
      </c>
      <c r="C538" s="335">
        <v>0</v>
      </c>
      <c r="D538" s="335">
        <v>0</v>
      </c>
      <c r="E538" s="335">
        <v>0</v>
      </c>
      <c r="F538" s="335">
        <v>0</v>
      </c>
      <c r="G538" s="334"/>
      <c r="H538" s="125" t="str">
        <f t="shared" si="8"/>
        <v>0000</v>
      </c>
    </row>
    <row r="539" spans="1:8" ht="21.95" customHeight="1">
      <c r="A539" s="125">
        <v>2070304</v>
      </c>
      <c r="B539" s="274" t="s">
        <v>447</v>
      </c>
      <c r="C539" s="335">
        <v>128</v>
      </c>
      <c r="D539" s="335">
        <v>128</v>
      </c>
      <c r="E539" s="335">
        <v>124</v>
      </c>
      <c r="F539" s="335">
        <v>124</v>
      </c>
      <c r="G539" s="334">
        <v>1</v>
      </c>
      <c r="H539" s="125" t="str">
        <f t="shared" si="8"/>
        <v>128128124124</v>
      </c>
    </row>
    <row r="540" spans="1:8" ht="21.95" hidden="1" customHeight="1">
      <c r="A540" s="125">
        <v>2070305</v>
      </c>
      <c r="B540" s="274" t="s">
        <v>448</v>
      </c>
      <c r="C540" s="335">
        <v>0</v>
      </c>
      <c r="D540" s="335">
        <v>0</v>
      </c>
      <c r="E540" s="335">
        <v>0</v>
      </c>
      <c r="F540" s="335">
        <v>0</v>
      </c>
      <c r="G540" s="334"/>
      <c r="H540" s="125" t="str">
        <f t="shared" si="8"/>
        <v>0000</v>
      </c>
    </row>
    <row r="541" spans="1:8" ht="21.95" customHeight="1">
      <c r="A541" s="125">
        <v>2070306</v>
      </c>
      <c r="B541" s="274" t="s">
        <v>449</v>
      </c>
      <c r="C541" s="335">
        <v>80</v>
      </c>
      <c r="D541" s="335">
        <v>80</v>
      </c>
      <c r="E541" s="335">
        <v>0</v>
      </c>
      <c r="F541" s="335">
        <v>0</v>
      </c>
      <c r="G541" s="334"/>
      <c r="H541" s="125" t="str">
        <f t="shared" si="8"/>
        <v>808000</v>
      </c>
    </row>
    <row r="542" spans="1:8" ht="21.95" customHeight="1">
      <c r="A542" s="125">
        <v>2070307</v>
      </c>
      <c r="B542" s="274" t="s">
        <v>450</v>
      </c>
      <c r="C542" s="335">
        <v>750</v>
      </c>
      <c r="D542" s="335">
        <v>750</v>
      </c>
      <c r="E542" s="335">
        <v>542</v>
      </c>
      <c r="F542" s="335">
        <v>542</v>
      </c>
      <c r="G542" s="334">
        <v>1</v>
      </c>
      <c r="H542" s="125" t="str">
        <f t="shared" si="8"/>
        <v>750750542542</v>
      </c>
    </row>
    <row r="543" spans="1:8" ht="21.95" customHeight="1">
      <c r="A543" s="125">
        <v>2070308</v>
      </c>
      <c r="B543" s="274" t="s">
        <v>451</v>
      </c>
      <c r="C543" s="335">
        <v>270</v>
      </c>
      <c r="D543" s="335">
        <v>270</v>
      </c>
      <c r="E543" s="335">
        <v>0</v>
      </c>
      <c r="F543" s="335">
        <v>0</v>
      </c>
      <c r="G543" s="334"/>
      <c r="H543" s="125" t="str">
        <f t="shared" si="8"/>
        <v>27027000</v>
      </c>
    </row>
    <row r="544" spans="1:8" ht="21.95" hidden="1" customHeight="1">
      <c r="A544" s="125">
        <v>2070309</v>
      </c>
      <c r="B544" s="274" t="s">
        <v>452</v>
      </c>
      <c r="C544" s="335">
        <v>0</v>
      </c>
      <c r="D544" s="335">
        <v>0</v>
      </c>
      <c r="E544" s="335">
        <v>0</v>
      </c>
      <c r="F544" s="335">
        <v>0</v>
      </c>
      <c r="G544" s="334"/>
      <c r="H544" s="125" t="str">
        <f t="shared" si="8"/>
        <v>0000</v>
      </c>
    </row>
    <row r="545" spans="1:8" ht="21.95" hidden="1" customHeight="1">
      <c r="A545" s="125">
        <v>2070399</v>
      </c>
      <c r="B545" s="274" t="s">
        <v>453</v>
      </c>
      <c r="C545" s="335">
        <v>0</v>
      </c>
      <c r="D545" s="335">
        <v>0</v>
      </c>
      <c r="E545" s="335">
        <v>0</v>
      </c>
      <c r="F545" s="335">
        <v>0</v>
      </c>
      <c r="G545" s="334"/>
      <c r="H545" s="125" t="str">
        <f t="shared" si="8"/>
        <v>0000</v>
      </c>
    </row>
    <row r="546" spans="1:8" ht="21.95" hidden="1" customHeight="1">
      <c r="A546" s="125">
        <v>20706</v>
      </c>
      <c r="B546" s="274" t="s">
        <v>454</v>
      </c>
      <c r="C546" s="335">
        <v>0</v>
      </c>
      <c r="D546" s="335">
        <v>0</v>
      </c>
      <c r="E546" s="335">
        <v>0</v>
      </c>
      <c r="F546" s="335">
        <v>0</v>
      </c>
      <c r="G546" s="334"/>
      <c r="H546" s="125" t="str">
        <f t="shared" si="8"/>
        <v>0000</v>
      </c>
    </row>
    <row r="547" spans="1:8" ht="21.95" hidden="1" customHeight="1">
      <c r="A547" s="125">
        <v>2070601</v>
      </c>
      <c r="B547" s="274" t="s">
        <v>94</v>
      </c>
      <c r="C547" s="335">
        <v>0</v>
      </c>
      <c r="D547" s="335">
        <v>0</v>
      </c>
      <c r="E547" s="335">
        <v>0</v>
      </c>
      <c r="F547" s="335">
        <v>0</v>
      </c>
      <c r="G547" s="334"/>
      <c r="H547" s="125" t="str">
        <f t="shared" si="8"/>
        <v>0000</v>
      </c>
    </row>
    <row r="548" spans="1:8" ht="21.95" hidden="1" customHeight="1">
      <c r="A548" s="125">
        <v>2070602</v>
      </c>
      <c r="B548" s="274" t="s">
        <v>95</v>
      </c>
      <c r="C548" s="335">
        <v>0</v>
      </c>
      <c r="D548" s="335">
        <v>0</v>
      </c>
      <c r="E548" s="335">
        <v>0</v>
      </c>
      <c r="F548" s="335">
        <v>0</v>
      </c>
      <c r="G548" s="334"/>
      <c r="H548" s="125" t="str">
        <f t="shared" si="8"/>
        <v>0000</v>
      </c>
    </row>
    <row r="549" spans="1:8" ht="21.95" hidden="1" customHeight="1">
      <c r="A549" s="125">
        <v>2070603</v>
      </c>
      <c r="B549" s="274" t="s">
        <v>96</v>
      </c>
      <c r="C549" s="335">
        <v>0</v>
      </c>
      <c r="D549" s="335">
        <v>0</v>
      </c>
      <c r="E549" s="335">
        <v>0</v>
      </c>
      <c r="F549" s="335">
        <v>0</v>
      </c>
      <c r="G549" s="334"/>
      <c r="H549" s="125" t="str">
        <f t="shared" si="8"/>
        <v>0000</v>
      </c>
    </row>
    <row r="550" spans="1:8" ht="21.95" hidden="1" customHeight="1">
      <c r="A550" s="125">
        <v>2070604</v>
      </c>
      <c r="B550" s="274" t="s">
        <v>455</v>
      </c>
      <c r="C550" s="335">
        <v>0</v>
      </c>
      <c r="D550" s="335">
        <v>0</v>
      </c>
      <c r="E550" s="335">
        <v>0</v>
      </c>
      <c r="F550" s="335">
        <v>0</v>
      </c>
      <c r="G550" s="334"/>
      <c r="H550" s="125" t="str">
        <f t="shared" si="8"/>
        <v>0000</v>
      </c>
    </row>
    <row r="551" spans="1:8" ht="21.95" hidden="1" customHeight="1">
      <c r="A551" s="125">
        <v>2070605</v>
      </c>
      <c r="B551" s="274" t="s">
        <v>456</v>
      </c>
      <c r="C551" s="335">
        <v>0</v>
      </c>
      <c r="D551" s="335">
        <v>0</v>
      </c>
      <c r="E551" s="335">
        <v>0</v>
      </c>
      <c r="F551" s="335">
        <v>0</v>
      </c>
      <c r="G551" s="334"/>
      <c r="H551" s="125" t="str">
        <f t="shared" si="8"/>
        <v>0000</v>
      </c>
    </row>
    <row r="552" spans="1:8" ht="21.95" hidden="1" customHeight="1">
      <c r="A552" s="125">
        <v>2070606</v>
      </c>
      <c r="B552" s="274" t="s">
        <v>457</v>
      </c>
      <c r="C552" s="335">
        <v>0</v>
      </c>
      <c r="D552" s="335">
        <v>0</v>
      </c>
      <c r="E552" s="335">
        <v>0</v>
      </c>
      <c r="F552" s="335">
        <v>0</v>
      </c>
      <c r="G552" s="334"/>
      <c r="H552" s="125" t="str">
        <f t="shared" si="8"/>
        <v>0000</v>
      </c>
    </row>
    <row r="553" spans="1:8" ht="21.95" hidden="1" customHeight="1">
      <c r="A553" s="125">
        <v>2070607</v>
      </c>
      <c r="B553" s="274" t="s">
        <v>458</v>
      </c>
      <c r="C553" s="335">
        <v>0</v>
      </c>
      <c r="D553" s="335">
        <v>0</v>
      </c>
      <c r="E553" s="335">
        <v>0</v>
      </c>
      <c r="F553" s="335">
        <v>0</v>
      </c>
      <c r="G553" s="334"/>
      <c r="H553" s="125" t="str">
        <f t="shared" si="8"/>
        <v>0000</v>
      </c>
    </row>
    <row r="554" spans="1:8" ht="21.95" hidden="1" customHeight="1">
      <c r="A554" s="125">
        <v>2070699</v>
      </c>
      <c r="B554" s="274" t="s">
        <v>459</v>
      </c>
      <c r="C554" s="335">
        <v>0</v>
      </c>
      <c r="D554" s="335">
        <v>0</v>
      </c>
      <c r="E554" s="335">
        <v>0</v>
      </c>
      <c r="F554" s="335">
        <v>0</v>
      </c>
      <c r="G554" s="334"/>
      <c r="H554" s="125" t="str">
        <f t="shared" si="8"/>
        <v>0000</v>
      </c>
    </row>
    <row r="555" spans="1:8" ht="21.95" customHeight="1">
      <c r="A555" s="125">
        <v>20708</v>
      </c>
      <c r="B555" s="274" t="s">
        <v>460</v>
      </c>
      <c r="C555" s="335">
        <v>1189</v>
      </c>
      <c r="D555" s="335">
        <v>1189</v>
      </c>
      <c r="E555" s="335">
        <v>697</v>
      </c>
      <c r="F555" s="335">
        <v>697</v>
      </c>
      <c r="G555" s="334">
        <v>1</v>
      </c>
      <c r="H555" s="125" t="str">
        <f t="shared" si="8"/>
        <v>11891189697697</v>
      </c>
    </row>
    <row r="556" spans="1:8" ht="21.95" hidden="1" customHeight="1">
      <c r="A556" s="125">
        <v>2070801</v>
      </c>
      <c r="B556" s="274" t="s">
        <v>94</v>
      </c>
      <c r="C556" s="335">
        <v>0</v>
      </c>
      <c r="D556" s="335">
        <v>0</v>
      </c>
      <c r="E556" s="335">
        <v>0</v>
      </c>
      <c r="F556" s="335">
        <v>0</v>
      </c>
      <c r="G556" s="334"/>
      <c r="H556" s="125" t="str">
        <f t="shared" si="8"/>
        <v>0000</v>
      </c>
    </row>
    <row r="557" spans="1:8" ht="21.95" hidden="1" customHeight="1">
      <c r="A557" s="125">
        <v>2070802</v>
      </c>
      <c r="B557" s="274" t="s">
        <v>95</v>
      </c>
      <c r="C557" s="335">
        <v>0</v>
      </c>
      <c r="D557" s="335">
        <v>0</v>
      </c>
      <c r="E557" s="335">
        <v>0</v>
      </c>
      <c r="F557" s="335">
        <v>0</v>
      </c>
      <c r="G557" s="334"/>
      <c r="H557" s="125" t="str">
        <f t="shared" si="8"/>
        <v>0000</v>
      </c>
    </row>
    <row r="558" spans="1:8" ht="21.95" hidden="1" customHeight="1">
      <c r="A558" s="125">
        <v>2070803</v>
      </c>
      <c r="B558" s="274" t="s">
        <v>96</v>
      </c>
      <c r="C558" s="335">
        <v>0</v>
      </c>
      <c r="D558" s="335">
        <v>0</v>
      </c>
      <c r="E558" s="335">
        <v>0</v>
      </c>
      <c r="F558" s="335">
        <v>0</v>
      </c>
      <c r="G558" s="334"/>
      <c r="H558" s="125" t="str">
        <f t="shared" si="8"/>
        <v>0000</v>
      </c>
    </row>
    <row r="559" spans="1:8" ht="21.95" customHeight="1">
      <c r="A559" s="125">
        <v>2070804</v>
      </c>
      <c r="B559" s="274" t="s">
        <v>461</v>
      </c>
      <c r="C559" s="335">
        <v>54</v>
      </c>
      <c r="D559" s="335">
        <v>54</v>
      </c>
      <c r="E559" s="335">
        <v>54</v>
      </c>
      <c r="F559" s="335">
        <v>54</v>
      </c>
      <c r="G559" s="334">
        <v>1</v>
      </c>
      <c r="H559" s="125" t="str">
        <f t="shared" si="8"/>
        <v>54545454</v>
      </c>
    </row>
    <row r="560" spans="1:8" ht="21.95" customHeight="1">
      <c r="A560" s="125">
        <v>2070805</v>
      </c>
      <c r="B560" s="274" t="s">
        <v>462</v>
      </c>
      <c r="C560" s="335">
        <v>1075</v>
      </c>
      <c r="D560" s="335">
        <v>1075</v>
      </c>
      <c r="E560" s="335">
        <v>643</v>
      </c>
      <c r="F560" s="335">
        <v>643</v>
      </c>
      <c r="G560" s="334">
        <v>1</v>
      </c>
      <c r="H560" s="125" t="str">
        <f t="shared" si="8"/>
        <v>10751075643643</v>
      </c>
    </row>
    <row r="561" spans="1:8" ht="21.95" customHeight="1">
      <c r="A561" s="125">
        <v>2070899</v>
      </c>
      <c r="B561" s="274" t="s">
        <v>463</v>
      </c>
      <c r="C561" s="335">
        <v>60</v>
      </c>
      <c r="D561" s="335">
        <v>60</v>
      </c>
      <c r="E561" s="335">
        <v>0</v>
      </c>
      <c r="F561" s="335">
        <v>0</v>
      </c>
      <c r="G561" s="334"/>
      <c r="H561" s="125" t="str">
        <f t="shared" si="8"/>
        <v>606000</v>
      </c>
    </row>
    <row r="562" spans="1:8" ht="21.95" customHeight="1">
      <c r="A562" s="125">
        <v>20799</v>
      </c>
      <c r="B562" s="274" t="s">
        <v>464</v>
      </c>
      <c r="C562" s="335">
        <v>235</v>
      </c>
      <c r="D562" s="335">
        <f>235+1606</f>
        <v>1841</v>
      </c>
      <c r="E562" s="335">
        <v>487</v>
      </c>
      <c r="F562" s="335">
        <v>487</v>
      </c>
      <c r="G562" s="334">
        <v>1</v>
      </c>
      <c r="H562" s="125" t="str">
        <f t="shared" si="8"/>
        <v>2351841487487</v>
      </c>
    </row>
    <row r="563" spans="1:8" ht="21.95" hidden="1" customHeight="1">
      <c r="A563" s="125">
        <v>2079902</v>
      </c>
      <c r="B563" s="274" t="s">
        <v>465</v>
      </c>
      <c r="C563" s="335">
        <v>0</v>
      </c>
      <c r="D563" s="335">
        <v>0</v>
      </c>
      <c r="E563" s="335">
        <v>0</v>
      </c>
      <c r="F563" s="335">
        <v>0</v>
      </c>
      <c r="G563" s="334"/>
      <c r="H563" s="125" t="str">
        <f t="shared" si="8"/>
        <v>0000</v>
      </c>
    </row>
    <row r="564" spans="1:8" ht="21.95" hidden="1" customHeight="1">
      <c r="A564" s="125">
        <v>2079903</v>
      </c>
      <c r="B564" s="274" t="s">
        <v>466</v>
      </c>
      <c r="C564" s="335">
        <v>0</v>
      </c>
      <c r="D564" s="335">
        <v>0</v>
      </c>
      <c r="E564" s="335">
        <v>0</v>
      </c>
      <c r="F564" s="335">
        <v>0</v>
      </c>
      <c r="G564" s="334"/>
      <c r="H564" s="125" t="str">
        <f t="shared" si="8"/>
        <v>0000</v>
      </c>
    </row>
    <row r="565" spans="1:8" ht="21.95" customHeight="1">
      <c r="A565" s="125">
        <v>2079999</v>
      </c>
      <c r="B565" s="274" t="s">
        <v>467</v>
      </c>
      <c r="C565" s="335">
        <v>235</v>
      </c>
      <c r="D565" s="335">
        <f>235+1606</f>
        <v>1841</v>
      </c>
      <c r="E565" s="335">
        <v>487</v>
      </c>
      <c r="F565" s="335">
        <v>487</v>
      </c>
      <c r="G565" s="334">
        <v>1</v>
      </c>
      <c r="H565" s="125" t="str">
        <f t="shared" si="8"/>
        <v>2351841487487</v>
      </c>
    </row>
    <row r="566" spans="1:8" ht="21.95" customHeight="1">
      <c r="A566" s="125">
        <v>208</v>
      </c>
      <c r="B566" s="274" t="s">
        <v>32</v>
      </c>
      <c r="C566" s="335">
        <v>124529</v>
      </c>
      <c r="D566" s="335">
        <v>124529</v>
      </c>
      <c r="E566" s="335">
        <v>150089</v>
      </c>
      <c r="F566" s="335">
        <v>150089</v>
      </c>
      <c r="G566" s="334">
        <v>1</v>
      </c>
      <c r="H566" s="125" t="str">
        <f t="shared" si="8"/>
        <v>124529124529150089150089</v>
      </c>
    </row>
    <row r="567" spans="1:8" ht="21.95" customHeight="1">
      <c r="A567" s="125">
        <v>20801</v>
      </c>
      <c r="B567" s="274" t="s">
        <v>468</v>
      </c>
      <c r="C567" s="335">
        <v>5749</v>
      </c>
      <c r="D567" s="335">
        <v>5749</v>
      </c>
      <c r="E567" s="335">
        <v>6300</v>
      </c>
      <c r="F567" s="335">
        <v>6300</v>
      </c>
      <c r="G567" s="334">
        <v>1</v>
      </c>
      <c r="H567" s="125" t="str">
        <f t="shared" si="8"/>
        <v>5749574963006300</v>
      </c>
    </row>
    <row r="568" spans="1:8" ht="21.95" customHeight="1">
      <c r="A568" s="125">
        <v>2080101</v>
      </c>
      <c r="B568" s="274" t="s">
        <v>94</v>
      </c>
      <c r="C568" s="335">
        <v>578</v>
      </c>
      <c r="D568" s="335">
        <v>578</v>
      </c>
      <c r="E568" s="335">
        <v>647</v>
      </c>
      <c r="F568" s="335">
        <v>647</v>
      </c>
      <c r="G568" s="334">
        <v>1</v>
      </c>
      <c r="H568" s="125" t="str">
        <f t="shared" si="8"/>
        <v>578578647647</v>
      </c>
    </row>
    <row r="569" spans="1:8" ht="21.95" customHeight="1">
      <c r="A569" s="125">
        <v>2080102</v>
      </c>
      <c r="B569" s="274" t="s">
        <v>95</v>
      </c>
      <c r="C569" s="335">
        <v>213</v>
      </c>
      <c r="D569" s="335">
        <v>213</v>
      </c>
      <c r="E569" s="335">
        <v>213</v>
      </c>
      <c r="F569" s="335">
        <v>213</v>
      </c>
      <c r="G569" s="334">
        <v>1</v>
      </c>
      <c r="H569" s="125" t="str">
        <f t="shared" si="8"/>
        <v>213213213213</v>
      </c>
    </row>
    <row r="570" spans="1:8" ht="21.95" hidden="1" customHeight="1">
      <c r="A570" s="125">
        <v>2080103</v>
      </c>
      <c r="B570" s="274" t="s">
        <v>96</v>
      </c>
      <c r="C570" s="335">
        <v>0</v>
      </c>
      <c r="D570" s="335">
        <v>0</v>
      </c>
      <c r="E570" s="335">
        <v>0</v>
      </c>
      <c r="F570" s="335">
        <v>0</v>
      </c>
      <c r="G570" s="334"/>
      <c r="H570" s="125" t="str">
        <f t="shared" si="8"/>
        <v>0000</v>
      </c>
    </row>
    <row r="571" spans="1:8" ht="21.95" hidden="1" customHeight="1">
      <c r="A571" s="125">
        <v>2080104</v>
      </c>
      <c r="B571" s="274" t="s">
        <v>469</v>
      </c>
      <c r="C571" s="335">
        <v>0</v>
      </c>
      <c r="D571" s="335">
        <v>0</v>
      </c>
      <c r="E571" s="335">
        <v>0</v>
      </c>
      <c r="F571" s="335">
        <v>0</v>
      </c>
      <c r="G571" s="334"/>
      <c r="H571" s="125" t="str">
        <f t="shared" si="8"/>
        <v>0000</v>
      </c>
    </row>
    <row r="572" spans="1:8" ht="21.95" hidden="1" customHeight="1">
      <c r="A572" s="125">
        <v>2080105</v>
      </c>
      <c r="B572" s="274" t="s">
        <v>470</v>
      </c>
      <c r="C572" s="335">
        <v>0</v>
      </c>
      <c r="D572" s="335">
        <v>0</v>
      </c>
      <c r="E572" s="335">
        <v>0</v>
      </c>
      <c r="F572" s="335">
        <v>0</v>
      </c>
      <c r="G572" s="334"/>
      <c r="H572" s="125" t="str">
        <f t="shared" si="8"/>
        <v>0000</v>
      </c>
    </row>
    <row r="573" spans="1:8" ht="21.95" hidden="1" customHeight="1">
      <c r="A573" s="125">
        <v>2080106</v>
      </c>
      <c r="B573" s="274" t="s">
        <v>471</v>
      </c>
      <c r="C573" s="335">
        <v>0</v>
      </c>
      <c r="D573" s="335">
        <v>0</v>
      </c>
      <c r="E573" s="335">
        <v>0</v>
      </c>
      <c r="F573" s="335">
        <v>0</v>
      </c>
      <c r="G573" s="334"/>
      <c r="H573" s="125" t="str">
        <f t="shared" si="8"/>
        <v>0000</v>
      </c>
    </row>
    <row r="574" spans="1:8" ht="21.95" customHeight="1">
      <c r="A574" s="125">
        <v>2080107</v>
      </c>
      <c r="B574" s="274" t="s">
        <v>472</v>
      </c>
      <c r="C574" s="335">
        <v>221</v>
      </c>
      <c r="D574" s="335">
        <v>221</v>
      </c>
      <c r="E574" s="335">
        <v>221</v>
      </c>
      <c r="F574" s="335">
        <v>221</v>
      </c>
      <c r="G574" s="334">
        <v>1</v>
      </c>
      <c r="H574" s="125" t="str">
        <f t="shared" si="8"/>
        <v>221221221221</v>
      </c>
    </row>
    <row r="575" spans="1:8" ht="21.95" hidden="1" customHeight="1">
      <c r="A575" s="125">
        <v>2080108</v>
      </c>
      <c r="B575" s="274" t="s">
        <v>135</v>
      </c>
      <c r="C575" s="335">
        <v>0</v>
      </c>
      <c r="D575" s="335">
        <v>0</v>
      </c>
      <c r="E575" s="335">
        <v>0</v>
      </c>
      <c r="F575" s="335">
        <v>0</v>
      </c>
      <c r="G575" s="334"/>
      <c r="H575" s="125" t="str">
        <f t="shared" si="8"/>
        <v>0000</v>
      </c>
    </row>
    <row r="576" spans="1:8" ht="21.95" customHeight="1">
      <c r="A576" s="125">
        <v>2080109</v>
      </c>
      <c r="B576" s="274" t="s">
        <v>473</v>
      </c>
      <c r="C576" s="335">
        <v>4080</v>
      </c>
      <c r="D576" s="335">
        <v>4080</v>
      </c>
      <c r="E576" s="335">
        <v>4890</v>
      </c>
      <c r="F576" s="335">
        <v>4890</v>
      </c>
      <c r="G576" s="334">
        <v>1</v>
      </c>
      <c r="H576" s="125" t="str">
        <f t="shared" si="8"/>
        <v>4080408048904890</v>
      </c>
    </row>
    <row r="577" spans="1:8" ht="21.95" hidden="1" customHeight="1">
      <c r="A577" s="125">
        <v>2080110</v>
      </c>
      <c r="B577" s="274" t="s">
        <v>474</v>
      </c>
      <c r="C577" s="335">
        <v>0</v>
      </c>
      <c r="D577" s="335">
        <v>0</v>
      </c>
      <c r="E577" s="335">
        <v>0</v>
      </c>
      <c r="F577" s="335">
        <v>0</v>
      </c>
      <c r="G577" s="334"/>
      <c r="H577" s="125" t="str">
        <f t="shared" si="8"/>
        <v>0000</v>
      </c>
    </row>
    <row r="578" spans="1:8" ht="21.95" hidden="1" customHeight="1">
      <c r="A578" s="125">
        <v>2080111</v>
      </c>
      <c r="B578" s="274" t="s">
        <v>475</v>
      </c>
      <c r="C578" s="335">
        <v>0</v>
      </c>
      <c r="D578" s="335">
        <v>0</v>
      </c>
      <c r="E578" s="335">
        <v>0</v>
      </c>
      <c r="F578" s="335">
        <v>0</v>
      </c>
      <c r="G578" s="334"/>
      <c r="H578" s="125" t="str">
        <f t="shared" si="8"/>
        <v>0000</v>
      </c>
    </row>
    <row r="579" spans="1:8" ht="21.95" hidden="1" customHeight="1">
      <c r="A579" s="125">
        <v>2080112</v>
      </c>
      <c r="B579" s="274" t="s">
        <v>476</v>
      </c>
      <c r="C579" s="335">
        <v>0</v>
      </c>
      <c r="D579" s="335">
        <v>0</v>
      </c>
      <c r="E579" s="335">
        <v>0</v>
      </c>
      <c r="F579" s="335">
        <v>0</v>
      </c>
      <c r="G579" s="334"/>
      <c r="H579" s="125" t="str">
        <f t="shared" si="8"/>
        <v>0000</v>
      </c>
    </row>
    <row r="580" spans="1:8" ht="21.95" customHeight="1">
      <c r="A580" s="125">
        <v>2080199</v>
      </c>
      <c r="B580" s="274" t="s">
        <v>477</v>
      </c>
      <c r="C580" s="335">
        <v>657</v>
      </c>
      <c r="D580" s="335">
        <v>657</v>
      </c>
      <c r="E580" s="335">
        <v>329</v>
      </c>
      <c r="F580" s="335">
        <v>329</v>
      </c>
      <c r="G580" s="334">
        <v>1</v>
      </c>
      <c r="H580" s="125" t="str">
        <f t="shared" si="8"/>
        <v>657657329329</v>
      </c>
    </row>
    <row r="581" spans="1:8" ht="21.95" customHeight="1">
      <c r="A581" s="125">
        <v>20802</v>
      </c>
      <c r="B581" s="274" t="s">
        <v>478</v>
      </c>
      <c r="C581" s="335">
        <v>4660</v>
      </c>
      <c r="D581" s="335">
        <v>4660</v>
      </c>
      <c r="E581" s="335">
        <v>5390</v>
      </c>
      <c r="F581" s="335">
        <v>5390</v>
      </c>
      <c r="G581" s="334">
        <v>1</v>
      </c>
      <c r="H581" s="125" t="str">
        <f t="shared" si="8"/>
        <v>4660466053905390</v>
      </c>
    </row>
    <row r="582" spans="1:8" ht="21.95" customHeight="1">
      <c r="A582" s="125">
        <v>2080201</v>
      </c>
      <c r="B582" s="274" t="s">
        <v>94</v>
      </c>
      <c r="C582" s="335">
        <v>399</v>
      </c>
      <c r="D582" s="335">
        <v>399</v>
      </c>
      <c r="E582" s="335">
        <v>403</v>
      </c>
      <c r="F582" s="335">
        <v>403</v>
      </c>
      <c r="G582" s="334">
        <v>1</v>
      </c>
      <c r="H582" s="125" t="str">
        <f t="shared" si="8"/>
        <v>399399403403</v>
      </c>
    </row>
    <row r="583" spans="1:8" ht="21.95" hidden="1" customHeight="1">
      <c r="A583" s="125">
        <v>2080202</v>
      </c>
      <c r="B583" s="274" t="s">
        <v>95</v>
      </c>
      <c r="C583" s="335">
        <v>0</v>
      </c>
      <c r="D583" s="335">
        <v>0</v>
      </c>
      <c r="E583" s="335">
        <v>0</v>
      </c>
      <c r="F583" s="335">
        <v>0</v>
      </c>
      <c r="G583" s="334"/>
      <c r="H583" s="125" t="str">
        <f t="shared" ref="H583:H646" si="9">C583&amp;D583&amp;E583&amp;F583</f>
        <v>0000</v>
      </c>
    </row>
    <row r="584" spans="1:8" ht="21.95" hidden="1" customHeight="1">
      <c r="A584" s="125">
        <v>2080203</v>
      </c>
      <c r="B584" s="274" t="s">
        <v>96</v>
      </c>
      <c r="C584" s="335">
        <v>0</v>
      </c>
      <c r="D584" s="335">
        <v>0</v>
      </c>
      <c r="E584" s="335">
        <v>0</v>
      </c>
      <c r="F584" s="335">
        <v>0</v>
      </c>
      <c r="G584" s="334"/>
      <c r="H584" s="125" t="str">
        <f t="shared" si="9"/>
        <v>0000</v>
      </c>
    </row>
    <row r="585" spans="1:8" ht="21.95" hidden="1" customHeight="1">
      <c r="A585" s="125">
        <v>2080206</v>
      </c>
      <c r="B585" s="274" t="s">
        <v>479</v>
      </c>
      <c r="C585" s="335">
        <v>0</v>
      </c>
      <c r="D585" s="335">
        <v>0</v>
      </c>
      <c r="E585" s="335">
        <v>0</v>
      </c>
      <c r="F585" s="335">
        <v>0</v>
      </c>
      <c r="G585" s="334"/>
      <c r="H585" s="125" t="str">
        <f t="shared" si="9"/>
        <v>0000</v>
      </c>
    </row>
    <row r="586" spans="1:8" ht="21.95" customHeight="1">
      <c r="A586" s="125">
        <v>2080207</v>
      </c>
      <c r="B586" s="274" t="s">
        <v>480</v>
      </c>
      <c r="C586" s="335">
        <v>27</v>
      </c>
      <c r="D586" s="335">
        <v>27</v>
      </c>
      <c r="E586" s="335">
        <v>27</v>
      </c>
      <c r="F586" s="335">
        <v>27</v>
      </c>
      <c r="G586" s="334">
        <v>1</v>
      </c>
      <c r="H586" s="125" t="str">
        <f t="shared" si="9"/>
        <v>27272727</v>
      </c>
    </row>
    <row r="587" spans="1:8" ht="21.95" customHeight="1">
      <c r="A587" s="125">
        <v>2080208</v>
      </c>
      <c r="B587" s="274" t="s">
        <v>481</v>
      </c>
      <c r="C587" s="335">
        <v>4078</v>
      </c>
      <c r="D587" s="335">
        <v>4078</v>
      </c>
      <c r="E587" s="335">
        <v>4534</v>
      </c>
      <c r="F587" s="335">
        <v>4534</v>
      </c>
      <c r="G587" s="334">
        <v>1</v>
      </c>
      <c r="H587" s="125" t="str">
        <f t="shared" si="9"/>
        <v>4078407845344534</v>
      </c>
    </row>
    <row r="588" spans="1:8" ht="21.95" customHeight="1">
      <c r="A588" s="125">
        <v>2080299</v>
      </c>
      <c r="B588" s="274" t="s">
        <v>482</v>
      </c>
      <c r="C588" s="335">
        <v>156</v>
      </c>
      <c r="D588" s="335">
        <v>156</v>
      </c>
      <c r="E588" s="335">
        <v>426</v>
      </c>
      <c r="F588" s="335">
        <v>426</v>
      </c>
      <c r="G588" s="334">
        <v>1</v>
      </c>
      <c r="H588" s="125" t="str">
        <f t="shared" si="9"/>
        <v>156156426426</v>
      </c>
    </row>
    <row r="589" spans="1:8" ht="21.95" hidden="1" customHeight="1">
      <c r="A589" s="125">
        <v>20804</v>
      </c>
      <c r="B589" s="274" t="s">
        <v>483</v>
      </c>
      <c r="C589" s="335">
        <v>0</v>
      </c>
      <c r="D589" s="335">
        <v>0</v>
      </c>
      <c r="E589" s="335">
        <v>0</v>
      </c>
      <c r="F589" s="335">
        <v>0</v>
      </c>
      <c r="G589" s="334"/>
      <c r="H589" s="125" t="str">
        <f t="shared" si="9"/>
        <v>0000</v>
      </c>
    </row>
    <row r="590" spans="1:8" ht="21.95" hidden="1" customHeight="1">
      <c r="A590" s="125">
        <v>2080402</v>
      </c>
      <c r="B590" s="274" t="s">
        <v>484</v>
      </c>
      <c r="C590" s="335">
        <v>0</v>
      </c>
      <c r="D590" s="335">
        <v>0</v>
      </c>
      <c r="E590" s="335">
        <v>0</v>
      </c>
      <c r="F590" s="335">
        <v>0</v>
      </c>
      <c r="G590" s="334"/>
      <c r="H590" s="125" t="str">
        <f t="shared" si="9"/>
        <v>0000</v>
      </c>
    </row>
    <row r="591" spans="1:8" ht="21.95" customHeight="1">
      <c r="A591" s="125">
        <v>20805</v>
      </c>
      <c r="B591" s="274" t="s">
        <v>485</v>
      </c>
      <c r="C591" s="335">
        <v>64358</v>
      </c>
      <c r="D591" s="335">
        <v>64358</v>
      </c>
      <c r="E591" s="335">
        <v>62654</v>
      </c>
      <c r="F591" s="335">
        <v>62654</v>
      </c>
      <c r="G591" s="334">
        <v>1</v>
      </c>
      <c r="H591" s="125" t="str">
        <f t="shared" si="9"/>
        <v>64358643586265462654</v>
      </c>
    </row>
    <row r="592" spans="1:8" ht="21.95" customHeight="1">
      <c r="A592" s="125">
        <v>2080501</v>
      </c>
      <c r="B592" s="274" t="s">
        <v>486</v>
      </c>
      <c r="C592" s="335">
        <v>0</v>
      </c>
      <c r="D592" s="335">
        <v>0</v>
      </c>
      <c r="E592" s="335">
        <v>6</v>
      </c>
      <c r="F592" s="335">
        <v>6</v>
      </c>
      <c r="G592" s="334">
        <v>1</v>
      </c>
      <c r="H592" s="125" t="str">
        <f t="shared" si="9"/>
        <v>0066</v>
      </c>
    </row>
    <row r="593" spans="1:8" ht="21.95" customHeight="1">
      <c r="A593" s="125">
        <v>2080502</v>
      </c>
      <c r="B593" s="274" t="s">
        <v>487</v>
      </c>
      <c r="C593" s="335">
        <v>0</v>
      </c>
      <c r="D593" s="335">
        <v>0</v>
      </c>
      <c r="E593" s="335">
        <v>1</v>
      </c>
      <c r="F593" s="335">
        <v>1</v>
      </c>
      <c r="G593" s="334">
        <v>1</v>
      </c>
      <c r="H593" s="125" t="str">
        <f t="shared" si="9"/>
        <v>0011</v>
      </c>
    </row>
    <row r="594" spans="1:8" ht="21.95" hidden="1" customHeight="1">
      <c r="A594" s="125">
        <v>2080503</v>
      </c>
      <c r="B594" s="274" t="s">
        <v>488</v>
      </c>
      <c r="C594" s="335">
        <v>0</v>
      </c>
      <c r="D594" s="335">
        <v>0</v>
      </c>
      <c r="E594" s="335">
        <v>0</v>
      </c>
      <c r="F594" s="335">
        <v>0</v>
      </c>
      <c r="G594" s="334"/>
      <c r="H594" s="125" t="str">
        <f t="shared" si="9"/>
        <v>0000</v>
      </c>
    </row>
    <row r="595" spans="1:8" ht="21.95" hidden="1" customHeight="1">
      <c r="A595" s="125">
        <v>2080504</v>
      </c>
      <c r="B595" s="274" t="s">
        <v>489</v>
      </c>
      <c r="C595" s="335">
        <v>0</v>
      </c>
      <c r="D595" s="335">
        <v>0</v>
      </c>
      <c r="E595" s="335">
        <v>0</v>
      </c>
      <c r="F595" s="335">
        <v>0</v>
      </c>
      <c r="G595" s="334"/>
      <c r="H595" s="125" t="str">
        <f t="shared" si="9"/>
        <v>0000</v>
      </c>
    </row>
    <row r="596" spans="1:8" ht="21.95" customHeight="1">
      <c r="A596" s="125">
        <v>2080505</v>
      </c>
      <c r="B596" s="274" t="s">
        <v>490</v>
      </c>
      <c r="C596" s="335">
        <v>33179</v>
      </c>
      <c r="D596" s="335">
        <v>33179</v>
      </c>
      <c r="E596" s="335">
        <v>29791</v>
      </c>
      <c r="F596" s="335">
        <v>29791</v>
      </c>
      <c r="G596" s="334">
        <v>1</v>
      </c>
      <c r="H596" s="125" t="str">
        <f t="shared" si="9"/>
        <v>33179331792979129791</v>
      </c>
    </row>
    <row r="597" spans="1:8" ht="21.95" customHeight="1">
      <c r="A597" s="125">
        <v>2080506</v>
      </c>
      <c r="B597" s="274" t="s">
        <v>491</v>
      </c>
      <c r="C597" s="335">
        <v>13114</v>
      </c>
      <c r="D597" s="335">
        <v>13114</v>
      </c>
      <c r="E597" s="335">
        <v>13569</v>
      </c>
      <c r="F597" s="335">
        <v>13569</v>
      </c>
      <c r="G597" s="334">
        <v>1</v>
      </c>
      <c r="H597" s="125" t="str">
        <f t="shared" si="9"/>
        <v>13114131141356913569</v>
      </c>
    </row>
    <row r="598" spans="1:8" ht="21.95" hidden="1" customHeight="1">
      <c r="A598" s="125">
        <v>2080507</v>
      </c>
      <c r="B598" s="274" t="s">
        <v>492</v>
      </c>
      <c r="C598" s="335">
        <v>0</v>
      </c>
      <c r="D598" s="335">
        <v>0</v>
      </c>
      <c r="E598" s="335">
        <v>0</v>
      </c>
      <c r="F598" s="335">
        <v>0</v>
      </c>
      <c r="G598" s="334"/>
      <c r="H598" s="125" t="str">
        <f t="shared" si="9"/>
        <v>0000</v>
      </c>
    </row>
    <row r="599" spans="1:8" ht="21.95" customHeight="1">
      <c r="A599" s="125">
        <v>2080599</v>
      </c>
      <c r="B599" s="274" t="s">
        <v>493</v>
      </c>
      <c r="C599" s="335">
        <v>18065</v>
      </c>
      <c r="D599" s="335">
        <v>18065</v>
      </c>
      <c r="E599" s="335">
        <v>19287</v>
      </c>
      <c r="F599" s="335">
        <v>19287</v>
      </c>
      <c r="G599" s="334">
        <v>1</v>
      </c>
      <c r="H599" s="125" t="str">
        <f t="shared" si="9"/>
        <v>18065180651928719287</v>
      </c>
    </row>
    <row r="600" spans="1:8" ht="21.95" hidden="1" customHeight="1">
      <c r="A600" s="125">
        <v>20806</v>
      </c>
      <c r="B600" s="274" t="s">
        <v>494</v>
      </c>
      <c r="C600" s="335">
        <v>0</v>
      </c>
      <c r="D600" s="335">
        <v>0</v>
      </c>
      <c r="E600" s="335">
        <v>0</v>
      </c>
      <c r="F600" s="335">
        <v>0</v>
      </c>
      <c r="G600" s="334"/>
      <c r="H600" s="125" t="str">
        <f t="shared" si="9"/>
        <v>0000</v>
      </c>
    </row>
    <row r="601" spans="1:8" ht="21.95" hidden="1" customHeight="1">
      <c r="A601" s="125">
        <v>2080601</v>
      </c>
      <c r="B601" s="274" t="s">
        <v>495</v>
      </c>
      <c r="C601" s="335">
        <v>0</v>
      </c>
      <c r="D601" s="335">
        <v>0</v>
      </c>
      <c r="E601" s="335">
        <v>0</v>
      </c>
      <c r="F601" s="335">
        <v>0</v>
      </c>
      <c r="G601" s="334"/>
      <c r="H601" s="125" t="str">
        <f t="shared" si="9"/>
        <v>0000</v>
      </c>
    </row>
    <row r="602" spans="1:8" ht="21.95" hidden="1" customHeight="1">
      <c r="A602" s="125">
        <v>2080602</v>
      </c>
      <c r="B602" s="274" t="s">
        <v>496</v>
      </c>
      <c r="C602" s="335">
        <v>0</v>
      </c>
      <c r="D602" s="335">
        <v>0</v>
      </c>
      <c r="E602" s="335">
        <v>0</v>
      </c>
      <c r="F602" s="335">
        <v>0</v>
      </c>
      <c r="G602" s="334"/>
      <c r="H602" s="125" t="str">
        <f t="shared" si="9"/>
        <v>0000</v>
      </c>
    </row>
    <row r="603" spans="1:8" ht="21.95" hidden="1" customHeight="1">
      <c r="A603" s="125">
        <v>2080699</v>
      </c>
      <c r="B603" s="274" t="s">
        <v>497</v>
      </c>
      <c r="C603" s="335">
        <v>0</v>
      </c>
      <c r="D603" s="335">
        <v>0</v>
      </c>
      <c r="E603" s="335">
        <v>0</v>
      </c>
      <c r="F603" s="335">
        <v>0</v>
      </c>
      <c r="G603" s="334"/>
      <c r="H603" s="125" t="str">
        <f t="shared" si="9"/>
        <v>0000</v>
      </c>
    </row>
    <row r="604" spans="1:8" ht="21.95" customHeight="1">
      <c r="A604" s="125">
        <v>20807</v>
      </c>
      <c r="B604" s="274" t="s">
        <v>498</v>
      </c>
      <c r="C604" s="335">
        <v>5183</v>
      </c>
      <c r="D604" s="335">
        <v>5183</v>
      </c>
      <c r="E604" s="335">
        <v>5245</v>
      </c>
      <c r="F604" s="335">
        <v>5245</v>
      </c>
      <c r="G604" s="334">
        <v>1</v>
      </c>
      <c r="H604" s="125" t="str">
        <f t="shared" si="9"/>
        <v>5183518352455245</v>
      </c>
    </row>
    <row r="605" spans="1:8" ht="21.95" customHeight="1">
      <c r="A605" s="125">
        <v>2080701</v>
      </c>
      <c r="B605" s="274" t="s">
        <v>499</v>
      </c>
      <c r="C605" s="335">
        <v>33</v>
      </c>
      <c r="D605" s="335">
        <v>33</v>
      </c>
      <c r="E605" s="335">
        <v>95</v>
      </c>
      <c r="F605" s="335">
        <v>95</v>
      </c>
      <c r="G605" s="334">
        <v>1</v>
      </c>
      <c r="H605" s="125" t="str">
        <f t="shared" si="9"/>
        <v>33339595</v>
      </c>
    </row>
    <row r="606" spans="1:8" ht="21.95" customHeight="1">
      <c r="A606" s="125">
        <v>2080702</v>
      </c>
      <c r="B606" s="274" t="s">
        <v>500</v>
      </c>
      <c r="C606" s="335">
        <v>500</v>
      </c>
      <c r="D606" s="335">
        <v>500</v>
      </c>
      <c r="E606" s="335">
        <v>500</v>
      </c>
      <c r="F606" s="335">
        <v>500</v>
      </c>
      <c r="G606" s="334">
        <v>1</v>
      </c>
      <c r="H606" s="125" t="str">
        <f t="shared" si="9"/>
        <v>500500500500</v>
      </c>
    </row>
    <row r="607" spans="1:8" ht="21.95" customHeight="1">
      <c r="A607" s="125">
        <v>2080704</v>
      </c>
      <c r="B607" s="274" t="s">
        <v>501</v>
      </c>
      <c r="C607" s="335">
        <v>3000</v>
      </c>
      <c r="D607" s="335">
        <v>3000</v>
      </c>
      <c r="E607" s="335">
        <v>3000</v>
      </c>
      <c r="F607" s="335">
        <v>3000</v>
      </c>
      <c r="G607" s="334">
        <v>1</v>
      </c>
      <c r="H607" s="125" t="str">
        <f t="shared" si="9"/>
        <v>3000300030003000</v>
      </c>
    </row>
    <row r="608" spans="1:8" ht="21.95" customHeight="1">
      <c r="A608" s="125">
        <v>2080705</v>
      </c>
      <c r="B608" s="274" t="s">
        <v>502</v>
      </c>
      <c r="C608" s="335">
        <v>1000</v>
      </c>
      <c r="D608" s="335">
        <v>1000</v>
      </c>
      <c r="E608" s="335">
        <v>800</v>
      </c>
      <c r="F608" s="335">
        <v>800</v>
      </c>
      <c r="G608" s="334">
        <v>1</v>
      </c>
      <c r="H608" s="125" t="str">
        <f t="shared" si="9"/>
        <v>10001000800800</v>
      </c>
    </row>
    <row r="609" spans="1:8" ht="21.95" hidden="1" customHeight="1">
      <c r="A609" s="125">
        <v>2080709</v>
      </c>
      <c r="B609" s="274" t="s">
        <v>503</v>
      </c>
      <c r="C609" s="335">
        <v>0</v>
      </c>
      <c r="D609" s="335">
        <v>0</v>
      </c>
      <c r="E609" s="335">
        <v>0</v>
      </c>
      <c r="F609" s="335">
        <v>0</v>
      </c>
      <c r="G609" s="334"/>
      <c r="H609" s="125" t="str">
        <f t="shared" si="9"/>
        <v>0000</v>
      </c>
    </row>
    <row r="610" spans="1:8" ht="21.95" hidden="1" customHeight="1">
      <c r="A610" s="125">
        <v>2080711</v>
      </c>
      <c r="B610" s="274" t="s">
        <v>504</v>
      </c>
      <c r="C610" s="335">
        <v>0</v>
      </c>
      <c r="D610" s="335">
        <v>0</v>
      </c>
      <c r="E610" s="335">
        <v>0</v>
      </c>
      <c r="F610" s="335">
        <v>0</v>
      </c>
      <c r="G610" s="334"/>
      <c r="H610" s="125" t="str">
        <f t="shared" si="9"/>
        <v>0000</v>
      </c>
    </row>
    <row r="611" spans="1:8" ht="21.95" hidden="1" customHeight="1">
      <c r="A611" s="125">
        <v>2080712</v>
      </c>
      <c r="B611" s="274" t="s">
        <v>505</v>
      </c>
      <c r="C611" s="335">
        <v>0</v>
      </c>
      <c r="D611" s="335">
        <v>0</v>
      </c>
      <c r="E611" s="335">
        <v>0</v>
      </c>
      <c r="F611" s="335">
        <v>0</v>
      </c>
      <c r="G611" s="334"/>
      <c r="H611" s="125" t="str">
        <f t="shared" si="9"/>
        <v>0000</v>
      </c>
    </row>
    <row r="612" spans="1:8" ht="21.95" hidden="1" customHeight="1">
      <c r="A612" s="125">
        <v>2080713</v>
      </c>
      <c r="B612" s="274" t="s">
        <v>506</v>
      </c>
      <c r="C612" s="335">
        <v>0</v>
      </c>
      <c r="D612" s="335">
        <v>0</v>
      </c>
      <c r="E612" s="335">
        <v>0</v>
      </c>
      <c r="F612" s="335">
        <v>0</v>
      </c>
      <c r="G612" s="334"/>
      <c r="H612" s="125" t="str">
        <f t="shared" si="9"/>
        <v>0000</v>
      </c>
    </row>
    <row r="613" spans="1:8" ht="21.95" customHeight="1">
      <c r="A613" s="125">
        <v>2080799</v>
      </c>
      <c r="B613" s="274" t="s">
        <v>507</v>
      </c>
      <c r="C613" s="335">
        <v>650</v>
      </c>
      <c r="D613" s="335">
        <v>650</v>
      </c>
      <c r="E613" s="335">
        <v>850</v>
      </c>
      <c r="F613" s="335">
        <v>850</v>
      </c>
      <c r="G613" s="334">
        <v>1</v>
      </c>
      <c r="H613" s="125" t="str">
        <f t="shared" si="9"/>
        <v>650650850850</v>
      </c>
    </row>
    <row r="614" spans="1:8" ht="21.95" customHeight="1">
      <c r="A614" s="125">
        <v>20808</v>
      </c>
      <c r="B614" s="274" t="s">
        <v>508</v>
      </c>
      <c r="C614" s="335">
        <v>14124</v>
      </c>
      <c r="D614" s="335">
        <v>14124</v>
      </c>
      <c r="E614" s="335">
        <v>13306</v>
      </c>
      <c r="F614" s="335">
        <v>13306</v>
      </c>
      <c r="G614" s="334">
        <v>1</v>
      </c>
      <c r="H614" s="125" t="str">
        <f t="shared" si="9"/>
        <v>14124141241330613306</v>
      </c>
    </row>
    <row r="615" spans="1:8" ht="21.95" customHeight="1">
      <c r="A615" s="125">
        <v>2080801</v>
      </c>
      <c r="B615" s="274" t="s">
        <v>509</v>
      </c>
      <c r="C615" s="335">
        <v>823</v>
      </c>
      <c r="D615" s="335">
        <v>823</v>
      </c>
      <c r="E615" s="335">
        <v>2075</v>
      </c>
      <c r="F615" s="335">
        <v>2075</v>
      </c>
      <c r="G615" s="334">
        <v>1</v>
      </c>
      <c r="H615" s="125" t="str">
        <f t="shared" si="9"/>
        <v>82382320752075</v>
      </c>
    </row>
    <row r="616" spans="1:8" ht="21.95" customHeight="1">
      <c r="A616" s="125">
        <v>2080802</v>
      </c>
      <c r="B616" s="274" t="s">
        <v>510</v>
      </c>
      <c r="C616" s="335">
        <v>1872</v>
      </c>
      <c r="D616" s="335">
        <v>1872</v>
      </c>
      <c r="E616" s="335">
        <v>1223</v>
      </c>
      <c r="F616" s="335">
        <v>1223</v>
      </c>
      <c r="G616" s="334">
        <v>1</v>
      </c>
      <c r="H616" s="125" t="str">
        <f t="shared" si="9"/>
        <v>1872187212231223</v>
      </c>
    </row>
    <row r="617" spans="1:8" ht="21.95" customHeight="1">
      <c r="A617" s="125">
        <v>2080803</v>
      </c>
      <c r="B617" s="274" t="s">
        <v>511</v>
      </c>
      <c r="C617" s="335">
        <v>7687</v>
      </c>
      <c r="D617" s="335">
        <v>7687</v>
      </c>
      <c r="E617" s="335">
        <v>7928</v>
      </c>
      <c r="F617" s="335">
        <v>7928</v>
      </c>
      <c r="G617" s="334">
        <v>1</v>
      </c>
      <c r="H617" s="125" t="str">
        <f t="shared" si="9"/>
        <v>7687768779287928</v>
      </c>
    </row>
    <row r="618" spans="1:8" ht="21.95" customHeight="1">
      <c r="A618" s="125">
        <v>2080804</v>
      </c>
      <c r="B618" s="274" t="s">
        <v>512</v>
      </c>
      <c r="C618" s="335">
        <v>109</v>
      </c>
      <c r="D618" s="335">
        <v>109</v>
      </c>
      <c r="E618" s="335">
        <v>140</v>
      </c>
      <c r="F618" s="335">
        <v>140</v>
      </c>
      <c r="G618" s="334">
        <v>1</v>
      </c>
      <c r="H618" s="125" t="str">
        <f t="shared" si="9"/>
        <v>109109140140</v>
      </c>
    </row>
    <row r="619" spans="1:8" ht="21.95" customHeight="1">
      <c r="A619" s="125">
        <v>2080805</v>
      </c>
      <c r="B619" s="274" t="s">
        <v>513</v>
      </c>
      <c r="C619" s="335">
        <v>2036</v>
      </c>
      <c r="D619" s="335">
        <v>2036</v>
      </c>
      <c r="E619" s="335">
        <v>827</v>
      </c>
      <c r="F619" s="335">
        <v>827</v>
      </c>
      <c r="G619" s="334">
        <v>1</v>
      </c>
      <c r="H619" s="125" t="str">
        <f t="shared" si="9"/>
        <v>20362036827827</v>
      </c>
    </row>
    <row r="620" spans="1:8" ht="21.95" hidden="1" customHeight="1">
      <c r="A620" s="125">
        <v>2080806</v>
      </c>
      <c r="B620" s="274" t="s">
        <v>514</v>
      </c>
      <c r="C620" s="335">
        <v>0</v>
      </c>
      <c r="D620" s="335">
        <v>0</v>
      </c>
      <c r="E620" s="335">
        <v>0</v>
      </c>
      <c r="F620" s="335">
        <v>0</v>
      </c>
      <c r="G620" s="334"/>
      <c r="H620" s="125" t="str">
        <f t="shared" si="9"/>
        <v>0000</v>
      </c>
    </row>
    <row r="621" spans="1:8" ht="21.95" customHeight="1">
      <c r="A621" s="125">
        <v>2080899</v>
      </c>
      <c r="B621" s="274" t="s">
        <v>515</v>
      </c>
      <c r="C621" s="335">
        <v>1597</v>
      </c>
      <c r="D621" s="335">
        <v>1597</v>
      </c>
      <c r="E621" s="335">
        <v>1113</v>
      </c>
      <c r="F621" s="335">
        <v>1113</v>
      </c>
      <c r="G621" s="334">
        <v>1</v>
      </c>
      <c r="H621" s="125" t="str">
        <f t="shared" si="9"/>
        <v>1597159711131113</v>
      </c>
    </row>
    <row r="622" spans="1:8" ht="21.95" customHeight="1">
      <c r="A622" s="125">
        <v>20809</v>
      </c>
      <c r="B622" s="274" t="s">
        <v>516</v>
      </c>
      <c r="C622" s="335">
        <v>1431</v>
      </c>
      <c r="D622" s="335">
        <v>1431</v>
      </c>
      <c r="E622" s="335">
        <v>2845</v>
      </c>
      <c r="F622" s="335">
        <v>2845</v>
      </c>
      <c r="G622" s="334">
        <v>1</v>
      </c>
      <c r="H622" s="125" t="str">
        <f t="shared" si="9"/>
        <v>1431143128452845</v>
      </c>
    </row>
    <row r="623" spans="1:8" ht="21.95" customHeight="1">
      <c r="A623" s="125">
        <v>2080901</v>
      </c>
      <c r="B623" s="274" t="s">
        <v>517</v>
      </c>
      <c r="C623" s="335">
        <v>510</v>
      </c>
      <c r="D623" s="335">
        <v>510</v>
      </c>
      <c r="E623" s="335">
        <v>1494</v>
      </c>
      <c r="F623" s="335">
        <v>1494</v>
      </c>
      <c r="G623" s="334">
        <v>1</v>
      </c>
      <c r="H623" s="125" t="str">
        <f t="shared" si="9"/>
        <v>51051014941494</v>
      </c>
    </row>
    <row r="624" spans="1:8" ht="21.95" customHeight="1">
      <c r="A624" s="125">
        <v>2080902</v>
      </c>
      <c r="B624" s="274" t="s">
        <v>518</v>
      </c>
      <c r="C624" s="335">
        <v>670</v>
      </c>
      <c r="D624" s="335">
        <v>670</v>
      </c>
      <c r="E624" s="335">
        <v>551</v>
      </c>
      <c r="F624" s="335">
        <v>551</v>
      </c>
      <c r="G624" s="334">
        <v>1</v>
      </c>
      <c r="H624" s="125" t="str">
        <f t="shared" si="9"/>
        <v>670670551551</v>
      </c>
    </row>
    <row r="625" spans="1:8" ht="21.95" customHeight="1">
      <c r="A625" s="125">
        <v>2080903</v>
      </c>
      <c r="B625" s="274" t="s">
        <v>519</v>
      </c>
      <c r="C625" s="335">
        <v>27</v>
      </c>
      <c r="D625" s="335">
        <v>27</v>
      </c>
      <c r="E625" s="335">
        <v>39</v>
      </c>
      <c r="F625" s="335">
        <v>39</v>
      </c>
      <c r="G625" s="334">
        <v>1</v>
      </c>
      <c r="H625" s="125" t="str">
        <f t="shared" si="9"/>
        <v>27273939</v>
      </c>
    </row>
    <row r="626" spans="1:8" ht="21.95" customHeight="1">
      <c r="A626" s="125">
        <v>2080904</v>
      </c>
      <c r="B626" s="274" t="s">
        <v>520</v>
      </c>
      <c r="C626" s="335">
        <v>94</v>
      </c>
      <c r="D626" s="335">
        <v>94</v>
      </c>
      <c r="E626" s="335">
        <v>219</v>
      </c>
      <c r="F626" s="335">
        <v>219</v>
      </c>
      <c r="G626" s="334">
        <v>1</v>
      </c>
      <c r="H626" s="125" t="str">
        <f t="shared" si="9"/>
        <v>9494219219</v>
      </c>
    </row>
    <row r="627" spans="1:8" ht="21.95" customHeight="1">
      <c r="A627" s="125">
        <v>2080905</v>
      </c>
      <c r="B627" s="274" t="s">
        <v>521</v>
      </c>
      <c r="C627" s="335">
        <v>130</v>
      </c>
      <c r="D627" s="335">
        <v>130</v>
      </c>
      <c r="E627" s="335">
        <v>542</v>
      </c>
      <c r="F627" s="335">
        <v>542</v>
      </c>
      <c r="G627" s="334">
        <v>1</v>
      </c>
      <c r="H627" s="125" t="str">
        <f t="shared" si="9"/>
        <v>130130542542</v>
      </c>
    </row>
    <row r="628" spans="1:8" ht="21.95" hidden="1" customHeight="1">
      <c r="A628" s="125">
        <v>2080999</v>
      </c>
      <c r="B628" s="274" t="s">
        <v>522</v>
      </c>
      <c r="C628" s="335">
        <v>0</v>
      </c>
      <c r="D628" s="335">
        <v>0</v>
      </c>
      <c r="E628" s="335">
        <v>0</v>
      </c>
      <c r="F628" s="335">
        <v>0</v>
      </c>
      <c r="G628" s="334"/>
      <c r="H628" s="125" t="str">
        <f t="shared" si="9"/>
        <v>0000</v>
      </c>
    </row>
    <row r="629" spans="1:8" ht="21.95" customHeight="1">
      <c r="A629" s="125">
        <v>20810</v>
      </c>
      <c r="B629" s="274" t="s">
        <v>523</v>
      </c>
      <c r="C629" s="335">
        <v>2957</v>
      </c>
      <c r="D629" s="335">
        <v>2957</v>
      </c>
      <c r="E629" s="335">
        <v>4556</v>
      </c>
      <c r="F629" s="335">
        <v>4556</v>
      </c>
      <c r="G629" s="334">
        <v>1</v>
      </c>
      <c r="H629" s="125" t="str">
        <f t="shared" si="9"/>
        <v>2957295745564556</v>
      </c>
    </row>
    <row r="630" spans="1:8" ht="21.95" customHeight="1">
      <c r="A630" s="125">
        <v>2081001</v>
      </c>
      <c r="B630" s="274" t="s">
        <v>524</v>
      </c>
      <c r="C630" s="335">
        <v>200</v>
      </c>
      <c r="D630" s="335">
        <v>200</v>
      </c>
      <c r="E630" s="335">
        <v>316</v>
      </c>
      <c r="F630" s="335">
        <v>316</v>
      </c>
      <c r="G630" s="334">
        <v>1</v>
      </c>
      <c r="H630" s="125" t="str">
        <f t="shared" si="9"/>
        <v>200200316316</v>
      </c>
    </row>
    <row r="631" spans="1:8" ht="21.95" customHeight="1">
      <c r="A631" s="125">
        <v>2081002</v>
      </c>
      <c r="B631" s="274" t="s">
        <v>525</v>
      </c>
      <c r="C631" s="335">
        <v>1921</v>
      </c>
      <c r="D631" s="335">
        <v>1921</v>
      </c>
      <c r="E631" s="335">
        <v>3236</v>
      </c>
      <c r="F631" s="335">
        <v>3236</v>
      </c>
      <c r="G631" s="334">
        <v>1</v>
      </c>
      <c r="H631" s="125" t="str">
        <f t="shared" si="9"/>
        <v>1921192132363236</v>
      </c>
    </row>
    <row r="632" spans="1:8" ht="21.95" hidden="1" customHeight="1">
      <c r="A632" s="125">
        <v>2081003</v>
      </c>
      <c r="B632" s="274" t="s">
        <v>526</v>
      </c>
      <c r="C632" s="335">
        <v>0</v>
      </c>
      <c r="D632" s="335">
        <v>0</v>
      </c>
      <c r="E632" s="335">
        <v>0</v>
      </c>
      <c r="F632" s="335">
        <v>0</v>
      </c>
      <c r="G632" s="334"/>
      <c r="H632" s="125" t="str">
        <f t="shared" si="9"/>
        <v>0000</v>
      </c>
    </row>
    <row r="633" spans="1:8" ht="21.95" customHeight="1">
      <c r="A633" s="125">
        <v>2081004</v>
      </c>
      <c r="B633" s="274" t="s">
        <v>527</v>
      </c>
      <c r="C633" s="335">
        <v>205</v>
      </c>
      <c r="D633" s="335">
        <v>205</v>
      </c>
      <c r="E633" s="335">
        <v>249</v>
      </c>
      <c r="F633" s="335">
        <v>249</v>
      </c>
      <c r="G633" s="334">
        <v>1</v>
      </c>
      <c r="H633" s="125" t="str">
        <f t="shared" si="9"/>
        <v>205205249249</v>
      </c>
    </row>
    <row r="634" spans="1:8" ht="21.95" customHeight="1">
      <c r="A634" s="125">
        <v>2081005</v>
      </c>
      <c r="B634" s="274" t="s">
        <v>528</v>
      </c>
      <c r="C634" s="335">
        <v>631</v>
      </c>
      <c r="D634" s="335">
        <v>631</v>
      </c>
      <c r="E634" s="335">
        <v>755</v>
      </c>
      <c r="F634" s="335">
        <v>755</v>
      </c>
      <c r="G634" s="334">
        <v>1</v>
      </c>
      <c r="H634" s="125" t="str">
        <f t="shared" si="9"/>
        <v>631631755755</v>
      </c>
    </row>
    <row r="635" spans="1:8" ht="21.95" hidden="1" customHeight="1">
      <c r="A635" s="125">
        <v>2081099</v>
      </c>
      <c r="B635" s="274" t="s">
        <v>529</v>
      </c>
      <c r="C635" s="335">
        <v>0</v>
      </c>
      <c r="D635" s="335">
        <v>0</v>
      </c>
      <c r="E635" s="335">
        <v>0</v>
      </c>
      <c r="F635" s="335">
        <v>0</v>
      </c>
      <c r="G635" s="334"/>
      <c r="H635" s="125" t="str">
        <f t="shared" si="9"/>
        <v>0000</v>
      </c>
    </row>
    <row r="636" spans="1:8" ht="21.95" customHeight="1">
      <c r="A636" s="125">
        <v>20811</v>
      </c>
      <c r="B636" s="274" t="s">
        <v>530</v>
      </c>
      <c r="C636" s="335">
        <v>2141</v>
      </c>
      <c r="D636" s="335">
        <v>2141</v>
      </c>
      <c r="E636" s="335">
        <v>4056</v>
      </c>
      <c r="F636" s="335">
        <v>4056</v>
      </c>
      <c r="G636" s="334">
        <v>1</v>
      </c>
      <c r="H636" s="125" t="str">
        <f t="shared" si="9"/>
        <v>2141214140564056</v>
      </c>
    </row>
    <row r="637" spans="1:8" ht="21.95" customHeight="1">
      <c r="A637" s="125">
        <v>2081101</v>
      </c>
      <c r="B637" s="274" t="s">
        <v>94</v>
      </c>
      <c r="C637" s="335">
        <v>94</v>
      </c>
      <c r="D637" s="335">
        <v>94</v>
      </c>
      <c r="E637" s="335">
        <v>106</v>
      </c>
      <c r="F637" s="335">
        <v>106</v>
      </c>
      <c r="G637" s="334">
        <v>1</v>
      </c>
      <c r="H637" s="125" t="str">
        <f t="shared" si="9"/>
        <v>9494106106</v>
      </c>
    </row>
    <row r="638" spans="1:8" ht="21.95" hidden="1" customHeight="1">
      <c r="A638" s="125">
        <v>2081102</v>
      </c>
      <c r="B638" s="274" t="s">
        <v>95</v>
      </c>
      <c r="C638" s="335">
        <v>0</v>
      </c>
      <c r="D638" s="335">
        <v>0</v>
      </c>
      <c r="E638" s="335">
        <v>0</v>
      </c>
      <c r="F638" s="335">
        <v>0</v>
      </c>
      <c r="G638" s="334"/>
      <c r="H638" s="125" t="str">
        <f t="shared" si="9"/>
        <v>0000</v>
      </c>
    </row>
    <row r="639" spans="1:8" ht="21.95" hidden="1" customHeight="1">
      <c r="A639" s="125">
        <v>2081103</v>
      </c>
      <c r="B639" s="274" t="s">
        <v>96</v>
      </c>
      <c r="C639" s="335">
        <v>0</v>
      </c>
      <c r="D639" s="335">
        <v>0</v>
      </c>
      <c r="E639" s="335">
        <v>0</v>
      </c>
      <c r="F639" s="335">
        <v>0</v>
      </c>
      <c r="G639" s="334"/>
      <c r="H639" s="125" t="str">
        <f t="shared" si="9"/>
        <v>0000</v>
      </c>
    </row>
    <row r="640" spans="1:8" ht="21.95" customHeight="1">
      <c r="A640" s="125">
        <v>2081104</v>
      </c>
      <c r="B640" s="274" t="s">
        <v>531</v>
      </c>
      <c r="C640" s="335">
        <v>398</v>
      </c>
      <c r="D640" s="335">
        <v>398</v>
      </c>
      <c r="E640" s="335">
        <v>584</v>
      </c>
      <c r="F640" s="335">
        <v>584</v>
      </c>
      <c r="G640" s="334">
        <v>1</v>
      </c>
      <c r="H640" s="125" t="str">
        <f t="shared" si="9"/>
        <v>398398584584</v>
      </c>
    </row>
    <row r="641" spans="1:8" ht="21.95" customHeight="1">
      <c r="A641" s="125">
        <v>2081105</v>
      </c>
      <c r="B641" s="274" t="s">
        <v>532</v>
      </c>
      <c r="C641" s="335">
        <v>108</v>
      </c>
      <c r="D641" s="335">
        <v>108</v>
      </c>
      <c r="E641" s="335">
        <v>230</v>
      </c>
      <c r="F641" s="335">
        <v>230</v>
      </c>
      <c r="G641" s="334">
        <v>1</v>
      </c>
      <c r="H641" s="125" t="str">
        <f t="shared" si="9"/>
        <v>108108230230</v>
      </c>
    </row>
    <row r="642" spans="1:8" ht="21.95" hidden="1" customHeight="1">
      <c r="A642" s="125">
        <v>2081106</v>
      </c>
      <c r="B642" s="274" t="s">
        <v>533</v>
      </c>
      <c r="C642" s="335">
        <v>0</v>
      </c>
      <c r="D642" s="335">
        <v>0</v>
      </c>
      <c r="E642" s="335">
        <v>0</v>
      </c>
      <c r="F642" s="335">
        <v>0</v>
      </c>
      <c r="G642" s="334"/>
      <c r="H642" s="125" t="str">
        <f t="shared" si="9"/>
        <v>0000</v>
      </c>
    </row>
    <row r="643" spans="1:8" ht="21.95" customHeight="1">
      <c r="A643" s="125">
        <v>2081107</v>
      </c>
      <c r="B643" s="274" t="s">
        <v>534</v>
      </c>
      <c r="C643" s="335">
        <v>784</v>
      </c>
      <c r="D643" s="335">
        <v>784</v>
      </c>
      <c r="E643" s="335">
        <v>2384</v>
      </c>
      <c r="F643" s="335">
        <v>2384</v>
      </c>
      <c r="G643" s="334">
        <v>1</v>
      </c>
      <c r="H643" s="125" t="str">
        <f t="shared" si="9"/>
        <v>78478423842384</v>
      </c>
    </row>
    <row r="644" spans="1:8" ht="21.95" customHeight="1">
      <c r="A644" s="125">
        <v>2081199</v>
      </c>
      <c r="B644" s="274" t="s">
        <v>535</v>
      </c>
      <c r="C644" s="335">
        <v>757</v>
      </c>
      <c r="D644" s="335">
        <v>757</v>
      </c>
      <c r="E644" s="335">
        <v>752</v>
      </c>
      <c r="F644" s="335">
        <v>752</v>
      </c>
      <c r="G644" s="334">
        <v>1</v>
      </c>
      <c r="H644" s="125" t="str">
        <f t="shared" si="9"/>
        <v>757757752752</v>
      </c>
    </row>
    <row r="645" spans="1:8" ht="21.95" hidden="1" customHeight="1">
      <c r="A645" s="125">
        <v>20816</v>
      </c>
      <c r="B645" s="274" t="s">
        <v>536</v>
      </c>
      <c r="C645" s="335">
        <v>0</v>
      </c>
      <c r="D645" s="335">
        <v>0</v>
      </c>
      <c r="E645" s="335">
        <v>0</v>
      </c>
      <c r="F645" s="335">
        <v>0</v>
      </c>
      <c r="G645" s="334"/>
      <c r="H645" s="125" t="str">
        <f t="shared" si="9"/>
        <v>0000</v>
      </c>
    </row>
    <row r="646" spans="1:8" ht="21.95" hidden="1" customHeight="1">
      <c r="A646" s="125">
        <v>2081601</v>
      </c>
      <c r="B646" s="274" t="s">
        <v>94</v>
      </c>
      <c r="C646" s="335">
        <v>0</v>
      </c>
      <c r="D646" s="335">
        <v>0</v>
      </c>
      <c r="E646" s="335">
        <v>0</v>
      </c>
      <c r="F646" s="335">
        <v>0</v>
      </c>
      <c r="G646" s="334"/>
      <c r="H646" s="125" t="str">
        <f t="shared" si="9"/>
        <v>0000</v>
      </c>
    </row>
    <row r="647" spans="1:8" ht="21.95" hidden="1" customHeight="1">
      <c r="A647" s="125">
        <v>2081602</v>
      </c>
      <c r="B647" s="274" t="s">
        <v>95</v>
      </c>
      <c r="C647" s="335">
        <v>0</v>
      </c>
      <c r="D647" s="335">
        <v>0</v>
      </c>
      <c r="E647" s="335">
        <v>0</v>
      </c>
      <c r="F647" s="335">
        <v>0</v>
      </c>
      <c r="G647" s="334"/>
      <c r="H647" s="125" t="str">
        <f t="shared" ref="H647:H710" si="10">C647&amp;D647&amp;E647&amp;F647</f>
        <v>0000</v>
      </c>
    </row>
    <row r="648" spans="1:8" ht="21.95" hidden="1" customHeight="1">
      <c r="A648" s="125">
        <v>2081603</v>
      </c>
      <c r="B648" s="274" t="s">
        <v>96</v>
      </c>
      <c r="C648" s="335">
        <v>0</v>
      </c>
      <c r="D648" s="335">
        <v>0</v>
      </c>
      <c r="E648" s="335">
        <v>0</v>
      </c>
      <c r="F648" s="335">
        <v>0</v>
      </c>
      <c r="G648" s="334"/>
      <c r="H648" s="125" t="str">
        <f t="shared" si="10"/>
        <v>0000</v>
      </c>
    </row>
    <row r="649" spans="1:8" ht="21.95" hidden="1" customHeight="1">
      <c r="A649" s="125">
        <v>2081699</v>
      </c>
      <c r="B649" s="274" t="s">
        <v>537</v>
      </c>
      <c r="C649" s="335">
        <v>0</v>
      </c>
      <c r="D649" s="335">
        <v>0</v>
      </c>
      <c r="E649" s="335">
        <v>0</v>
      </c>
      <c r="F649" s="335">
        <v>0</v>
      </c>
      <c r="G649" s="334"/>
      <c r="H649" s="125" t="str">
        <f t="shared" si="10"/>
        <v>0000</v>
      </c>
    </row>
    <row r="650" spans="1:8" ht="21.95" customHeight="1">
      <c r="A650" s="125">
        <v>20819</v>
      </c>
      <c r="B650" s="274" t="s">
        <v>538</v>
      </c>
      <c r="C650" s="335">
        <v>11000</v>
      </c>
      <c r="D650" s="335">
        <v>11000</v>
      </c>
      <c r="E650" s="335">
        <v>25073</v>
      </c>
      <c r="F650" s="335">
        <v>25073</v>
      </c>
      <c r="G650" s="334">
        <v>1</v>
      </c>
      <c r="H650" s="125" t="str">
        <f t="shared" si="10"/>
        <v>11000110002507325073</v>
      </c>
    </row>
    <row r="651" spans="1:8" ht="21.95" customHeight="1">
      <c r="A651" s="125">
        <v>2081901</v>
      </c>
      <c r="B651" s="274" t="s">
        <v>539</v>
      </c>
      <c r="C651" s="335">
        <v>5500</v>
      </c>
      <c r="D651" s="335">
        <v>5500</v>
      </c>
      <c r="E651" s="335">
        <v>11668</v>
      </c>
      <c r="F651" s="335">
        <v>11668</v>
      </c>
      <c r="G651" s="334">
        <v>1</v>
      </c>
      <c r="H651" s="125" t="str">
        <f t="shared" si="10"/>
        <v>550055001166811668</v>
      </c>
    </row>
    <row r="652" spans="1:8" ht="21.95" customHeight="1">
      <c r="A652" s="125">
        <v>2081902</v>
      </c>
      <c r="B652" s="274" t="s">
        <v>540</v>
      </c>
      <c r="C652" s="335">
        <v>5500</v>
      </c>
      <c r="D652" s="335">
        <v>5500</v>
      </c>
      <c r="E652" s="335">
        <v>13405</v>
      </c>
      <c r="F652" s="335">
        <v>13405</v>
      </c>
      <c r="G652" s="334">
        <v>1</v>
      </c>
      <c r="H652" s="125" t="str">
        <f t="shared" si="10"/>
        <v>550055001340513405</v>
      </c>
    </row>
    <row r="653" spans="1:8" ht="21.95" customHeight="1">
      <c r="A653" s="125">
        <v>20820</v>
      </c>
      <c r="B653" s="274" t="s">
        <v>541</v>
      </c>
      <c r="C653" s="335">
        <v>1736</v>
      </c>
      <c r="D653" s="335">
        <v>1736</v>
      </c>
      <c r="E653" s="335">
        <v>1530</v>
      </c>
      <c r="F653" s="335">
        <v>1530</v>
      </c>
      <c r="G653" s="334">
        <v>1</v>
      </c>
      <c r="H653" s="125" t="str">
        <f t="shared" si="10"/>
        <v>1736173615301530</v>
      </c>
    </row>
    <row r="654" spans="1:8" ht="21.95" customHeight="1">
      <c r="A654" s="125">
        <v>2082001</v>
      </c>
      <c r="B654" s="274" t="s">
        <v>542</v>
      </c>
      <c r="C654" s="335">
        <v>1634</v>
      </c>
      <c r="D654" s="335">
        <v>1634</v>
      </c>
      <c r="E654" s="335">
        <v>1308</v>
      </c>
      <c r="F654" s="335">
        <v>1308</v>
      </c>
      <c r="G654" s="334">
        <v>1</v>
      </c>
      <c r="H654" s="125" t="str">
        <f t="shared" si="10"/>
        <v>1634163413081308</v>
      </c>
    </row>
    <row r="655" spans="1:8" ht="21.95" customHeight="1">
      <c r="A655" s="125">
        <v>2082002</v>
      </c>
      <c r="B655" s="274" t="s">
        <v>543</v>
      </c>
      <c r="C655" s="335">
        <v>102</v>
      </c>
      <c r="D655" s="335">
        <v>102</v>
      </c>
      <c r="E655" s="335">
        <v>222</v>
      </c>
      <c r="F655" s="335">
        <v>222</v>
      </c>
      <c r="G655" s="334">
        <v>1</v>
      </c>
      <c r="H655" s="125" t="str">
        <f t="shared" si="10"/>
        <v>102102222222</v>
      </c>
    </row>
    <row r="656" spans="1:8" ht="21.95" customHeight="1">
      <c r="A656" s="125">
        <v>20821</v>
      </c>
      <c r="B656" s="274" t="s">
        <v>544</v>
      </c>
      <c r="C656" s="335">
        <v>6482</v>
      </c>
      <c r="D656" s="335">
        <v>6482</v>
      </c>
      <c r="E656" s="335">
        <v>11883</v>
      </c>
      <c r="F656" s="335">
        <v>11883</v>
      </c>
      <c r="G656" s="334">
        <v>1</v>
      </c>
      <c r="H656" s="125" t="str">
        <f t="shared" si="10"/>
        <v>648264821188311883</v>
      </c>
    </row>
    <row r="657" spans="1:8" ht="21.95" customHeight="1">
      <c r="A657" s="125">
        <v>2082101</v>
      </c>
      <c r="B657" s="274" t="s">
        <v>545</v>
      </c>
      <c r="C657" s="335">
        <v>4300</v>
      </c>
      <c r="D657" s="335">
        <v>4300</v>
      </c>
      <c r="E657" s="335">
        <v>8246</v>
      </c>
      <c r="F657" s="335">
        <v>8246</v>
      </c>
      <c r="G657" s="334">
        <v>1</v>
      </c>
      <c r="H657" s="125" t="str">
        <f t="shared" si="10"/>
        <v>4300430082468246</v>
      </c>
    </row>
    <row r="658" spans="1:8" ht="21.95" customHeight="1">
      <c r="A658" s="125">
        <v>2082102</v>
      </c>
      <c r="B658" s="274" t="s">
        <v>546</v>
      </c>
      <c r="C658" s="335">
        <v>2182</v>
      </c>
      <c r="D658" s="335">
        <v>2182</v>
      </c>
      <c r="E658" s="335">
        <v>3637</v>
      </c>
      <c r="F658" s="335">
        <v>3637</v>
      </c>
      <c r="G658" s="334">
        <v>1</v>
      </c>
      <c r="H658" s="125" t="str">
        <f t="shared" si="10"/>
        <v>2182218236373637</v>
      </c>
    </row>
    <row r="659" spans="1:8" ht="21.95" hidden="1" customHeight="1">
      <c r="A659" s="125">
        <v>20824</v>
      </c>
      <c r="B659" s="274" t="s">
        <v>547</v>
      </c>
      <c r="C659" s="335">
        <v>0</v>
      </c>
      <c r="D659" s="335">
        <v>0</v>
      </c>
      <c r="E659" s="335">
        <v>0</v>
      </c>
      <c r="F659" s="335">
        <v>0</v>
      </c>
      <c r="G659" s="334"/>
      <c r="H659" s="125" t="str">
        <f t="shared" si="10"/>
        <v>0000</v>
      </c>
    </row>
    <row r="660" spans="1:8" ht="21.95" hidden="1" customHeight="1">
      <c r="A660" s="125">
        <v>2082401</v>
      </c>
      <c r="B660" s="274" t="s">
        <v>548</v>
      </c>
      <c r="C660" s="335">
        <v>0</v>
      </c>
      <c r="D660" s="335">
        <v>0</v>
      </c>
      <c r="E660" s="335">
        <v>0</v>
      </c>
      <c r="F660" s="335">
        <v>0</v>
      </c>
      <c r="G660" s="334"/>
      <c r="H660" s="125" t="str">
        <f t="shared" si="10"/>
        <v>0000</v>
      </c>
    </row>
    <row r="661" spans="1:8" ht="21.95" hidden="1" customHeight="1">
      <c r="A661" s="125">
        <v>2082402</v>
      </c>
      <c r="B661" s="274" t="s">
        <v>549</v>
      </c>
      <c r="C661" s="335">
        <v>0</v>
      </c>
      <c r="D661" s="335">
        <v>0</v>
      </c>
      <c r="E661" s="335">
        <v>0</v>
      </c>
      <c r="F661" s="335">
        <v>0</v>
      </c>
      <c r="G661" s="334"/>
      <c r="H661" s="125" t="str">
        <f t="shared" si="10"/>
        <v>0000</v>
      </c>
    </row>
    <row r="662" spans="1:8" ht="21.95" customHeight="1">
      <c r="A662" s="125">
        <v>20825</v>
      </c>
      <c r="B662" s="274" t="s">
        <v>550</v>
      </c>
      <c r="C662" s="335">
        <v>1854</v>
      </c>
      <c r="D662" s="335">
        <v>1854</v>
      </c>
      <c r="E662" s="335">
        <v>1912</v>
      </c>
      <c r="F662" s="335">
        <v>1912</v>
      </c>
      <c r="G662" s="334">
        <v>1</v>
      </c>
      <c r="H662" s="125" t="str">
        <f t="shared" si="10"/>
        <v>1854185419121912</v>
      </c>
    </row>
    <row r="663" spans="1:8" ht="21.95" customHeight="1">
      <c r="A663" s="125">
        <v>2082501</v>
      </c>
      <c r="B663" s="274" t="s">
        <v>551</v>
      </c>
      <c r="C663" s="335">
        <v>897</v>
      </c>
      <c r="D663" s="335">
        <v>897</v>
      </c>
      <c r="E663" s="335">
        <v>897</v>
      </c>
      <c r="F663" s="335">
        <v>897</v>
      </c>
      <c r="G663" s="334">
        <v>1</v>
      </c>
      <c r="H663" s="125" t="str">
        <f t="shared" si="10"/>
        <v>897897897897</v>
      </c>
    </row>
    <row r="664" spans="1:8" ht="21.95" customHeight="1">
      <c r="A664" s="125">
        <v>2082502</v>
      </c>
      <c r="B664" s="274" t="s">
        <v>552</v>
      </c>
      <c r="C664" s="335">
        <v>957</v>
      </c>
      <c r="D664" s="335">
        <v>957</v>
      </c>
      <c r="E664" s="335">
        <v>1015</v>
      </c>
      <c r="F664" s="335">
        <v>1015</v>
      </c>
      <c r="G664" s="334">
        <v>1</v>
      </c>
      <c r="H664" s="125" t="str">
        <f t="shared" si="10"/>
        <v>95795710151015</v>
      </c>
    </row>
    <row r="665" spans="1:8" ht="21.95" hidden="1" customHeight="1">
      <c r="A665" s="125">
        <v>20826</v>
      </c>
      <c r="B665" s="274" t="s">
        <v>553</v>
      </c>
      <c r="C665" s="335">
        <v>0</v>
      </c>
      <c r="D665" s="335">
        <v>0</v>
      </c>
      <c r="E665" s="335">
        <v>0</v>
      </c>
      <c r="F665" s="335">
        <v>0</v>
      </c>
      <c r="G665" s="334"/>
      <c r="H665" s="125" t="str">
        <f t="shared" si="10"/>
        <v>0000</v>
      </c>
    </row>
    <row r="666" spans="1:8" ht="21.95" hidden="1" customHeight="1">
      <c r="A666" s="125">
        <v>2082601</v>
      </c>
      <c r="B666" s="274" t="s">
        <v>554</v>
      </c>
      <c r="C666" s="335">
        <v>0</v>
      </c>
      <c r="D666" s="335">
        <v>0</v>
      </c>
      <c r="E666" s="335">
        <v>0</v>
      </c>
      <c r="F666" s="335">
        <v>0</v>
      </c>
      <c r="G666" s="334"/>
      <c r="H666" s="125" t="str">
        <f t="shared" si="10"/>
        <v>0000</v>
      </c>
    </row>
    <row r="667" spans="1:8" ht="21.95" hidden="1" customHeight="1">
      <c r="A667" s="125">
        <v>2082602</v>
      </c>
      <c r="B667" s="274" t="s">
        <v>555</v>
      </c>
      <c r="C667" s="335">
        <v>0</v>
      </c>
      <c r="D667" s="335">
        <v>0</v>
      </c>
      <c r="E667" s="335">
        <v>0</v>
      </c>
      <c r="F667" s="335">
        <v>0</v>
      </c>
      <c r="G667" s="334"/>
      <c r="H667" s="125" t="str">
        <f t="shared" si="10"/>
        <v>0000</v>
      </c>
    </row>
    <row r="668" spans="1:8" ht="21.95" hidden="1" customHeight="1">
      <c r="A668" s="125">
        <v>2082699</v>
      </c>
      <c r="B668" s="274" t="s">
        <v>556</v>
      </c>
      <c r="C668" s="335">
        <v>0</v>
      </c>
      <c r="D668" s="335">
        <v>0</v>
      </c>
      <c r="E668" s="335">
        <v>0</v>
      </c>
      <c r="F668" s="335">
        <v>0</v>
      </c>
      <c r="G668" s="334"/>
      <c r="H668" s="125" t="str">
        <f t="shared" si="10"/>
        <v>0000</v>
      </c>
    </row>
    <row r="669" spans="1:8" ht="21.95" customHeight="1">
      <c r="A669" s="125">
        <v>20827</v>
      </c>
      <c r="B669" s="274" t="s">
        <v>557</v>
      </c>
      <c r="C669" s="335">
        <v>0</v>
      </c>
      <c r="D669" s="335">
        <v>0</v>
      </c>
      <c r="E669" s="335">
        <v>588</v>
      </c>
      <c r="F669" s="335">
        <v>588</v>
      </c>
      <c r="G669" s="334">
        <v>1</v>
      </c>
      <c r="H669" s="125" t="str">
        <f t="shared" si="10"/>
        <v>00588588</v>
      </c>
    </row>
    <row r="670" spans="1:8" ht="21.95" hidden="1" customHeight="1">
      <c r="A670" s="125">
        <v>2082701</v>
      </c>
      <c r="B670" s="274" t="s">
        <v>558</v>
      </c>
      <c r="C670" s="335">
        <v>0</v>
      </c>
      <c r="D670" s="335">
        <v>0</v>
      </c>
      <c r="E670" s="335">
        <v>0</v>
      </c>
      <c r="F670" s="335">
        <v>0</v>
      </c>
      <c r="G670" s="334"/>
      <c r="H670" s="125" t="str">
        <f t="shared" si="10"/>
        <v>0000</v>
      </c>
    </row>
    <row r="671" spans="1:8" ht="21.95" customHeight="1">
      <c r="A671" s="125">
        <v>2082702</v>
      </c>
      <c r="B671" s="274" t="s">
        <v>559</v>
      </c>
      <c r="C671" s="335">
        <v>0</v>
      </c>
      <c r="D671" s="335">
        <v>0</v>
      </c>
      <c r="E671" s="335">
        <v>588</v>
      </c>
      <c r="F671" s="335">
        <v>588</v>
      </c>
      <c r="G671" s="334">
        <v>1</v>
      </c>
      <c r="H671" s="125" t="str">
        <f t="shared" si="10"/>
        <v>00588588</v>
      </c>
    </row>
    <row r="672" spans="1:8" ht="21.95" hidden="1" customHeight="1">
      <c r="A672" s="125">
        <v>2082703</v>
      </c>
      <c r="B672" s="274" t="s">
        <v>560</v>
      </c>
      <c r="C672" s="335">
        <v>0</v>
      </c>
      <c r="D672" s="335">
        <v>0</v>
      </c>
      <c r="E672" s="335">
        <v>0</v>
      </c>
      <c r="F672" s="335">
        <v>0</v>
      </c>
      <c r="G672" s="334"/>
      <c r="H672" s="125" t="str">
        <f t="shared" si="10"/>
        <v>0000</v>
      </c>
    </row>
    <row r="673" spans="1:8" ht="21.95" hidden="1" customHeight="1">
      <c r="A673" s="125">
        <v>2082799</v>
      </c>
      <c r="B673" s="274" t="s">
        <v>561</v>
      </c>
      <c r="C673" s="335">
        <v>0</v>
      </c>
      <c r="D673" s="335">
        <v>0</v>
      </c>
      <c r="E673" s="335">
        <v>0</v>
      </c>
      <c r="F673" s="335">
        <v>0</v>
      </c>
      <c r="G673" s="334"/>
      <c r="H673" s="125" t="str">
        <f t="shared" si="10"/>
        <v>0000</v>
      </c>
    </row>
    <row r="674" spans="1:8" ht="21.95" customHeight="1">
      <c r="A674" s="125">
        <v>20828</v>
      </c>
      <c r="B674" s="274" t="s">
        <v>562</v>
      </c>
      <c r="C674" s="335">
        <v>0</v>
      </c>
      <c r="D674" s="335">
        <v>0</v>
      </c>
      <c r="E674" s="335">
        <v>738</v>
      </c>
      <c r="F674" s="335">
        <v>738</v>
      </c>
      <c r="G674" s="334">
        <v>1</v>
      </c>
      <c r="H674" s="125" t="str">
        <f t="shared" si="10"/>
        <v>00738738</v>
      </c>
    </row>
    <row r="675" spans="1:8" ht="21.95" customHeight="1">
      <c r="A675" s="125">
        <v>2082801</v>
      </c>
      <c r="B675" s="274" t="s">
        <v>94</v>
      </c>
      <c r="C675" s="335">
        <v>0</v>
      </c>
      <c r="D675" s="335">
        <v>0</v>
      </c>
      <c r="E675" s="335">
        <v>72</v>
      </c>
      <c r="F675" s="335">
        <v>72</v>
      </c>
      <c r="G675" s="334">
        <v>1</v>
      </c>
      <c r="H675" s="125" t="str">
        <f t="shared" si="10"/>
        <v>007272</v>
      </c>
    </row>
    <row r="676" spans="1:8" ht="21.95" customHeight="1">
      <c r="A676" s="125">
        <v>2082802</v>
      </c>
      <c r="B676" s="274" t="s">
        <v>95</v>
      </c>
      <c r="C676" s="335">
        <v>0</v>
      </c>
      <c r="D676" s="335">
        <v>0</v>
      </c>
      <c r="E676" s="335">
        <v>373</v>
      </c>
      <c r="F676" s="335">
        <v>373</v>
      </c>
      <c r="G676" s="334">
        <v>1</v>
      </c>
      <c r="H676" s="125" t="str">
        <f t="shared" si="10"/>
        <v>00373373</v>
      </c>
    </row>
    <row r="677" spans="1:8" ht="21.95" hidden="1" customHeight="1">
      <c r="A677" s="125">
        <v>2082803</v>
      </c>
      <c r="B677" s="274" t="s">
        <v>96</v>
      </c>
      <c r="C677" s="335">
        <v>0</v>
      </c>
      <c r="D677" s="335">
        <v>0</v>
      </c>
      <c r="E677" s="335">
        <v>0</v>
      </c>
      <c r="F677" s="335">
        <v>0</v>
      </c>
      <c r="G677" s="334"/>
      <c r="H677" s="125" t="str">
        <f t="shared" si="10"/>
        <v>0000</v>
      </c>
    </row>
    <row r="678" spans="1:8" ht="21.95" customHeight="1">
      <c r="A678" s="125">
        <v>2082804</v>
      </c>
      <c r="B678" s="274" t="s">
        <v>563</v>
      </c>
      <c r="C678" s="335">
        <v>0</v>
      </c>
      <c r="D678" s="335">
        <v>0</v>
      </c>
      <c r="E678" s="335">
        <v>17</v>
      </c>
      <c r="F678" s="335">
        <v>17</v>
      </c>
      <c r="G678" s="334">
        <v>1</v>
      </c>
      <c r="H678" s="125" t="str">
        <f t="shared" si="10"/>
        <v>001717</v>
      </c>
    </row>
    <row r="679" spans="1:8" ht="21.95" hidden="1" customHeight="1">
      <c r="A679" s="125">
        <v>2082805</v>
      </c>
      <c r="B679" s="274" t="s">
        <v>564</v>
      </c>
      <c r="C679" s="335">
        <v>0</v>
      </c>
      <c r="D679" s="335">
        <v>0</v>
      </c>
      <c r="E679" s="335">
        <v>0</v>
      </c>
      <c r="F679" s="335">
        <v>0</v>
      </c>
      <c r="G679" s="334"/>
      <c r="H679" s="125" t="str">
        <f t="shared" si="10"/>
        <v>0000</v>
      </c>
    </row>
    <row r="680" spans="1:8" ht="21.95" customHeight="1">
      <c r="A680" s="125">
        <v>2082850</v>
      </c>
      <c r="B680" s="274" t="s">
        <v>103</v>
      </c>
      <c r="C680" s="335">
        <v>0</v>
      </c>
      <c r="D680" s="335">
        <v>0</v>
      </c>
      <c r="E680" s="335">
        <v>95</v>
      </c>
      <c r="F680" s="335">
        <v>95</v>
      </c>
      <c r="G680" s="334">
        <v>1</v>
      </c>
      <c r="H680" s="125" t="str">
        <f t="shared" si="10"/>
        <v>009595</v>
      </c>
    </row>
    <row r="681" spans="1:8" ht="21.95" customHeight="1">
      <c r="A681" s="125">
        <v>2082899</v>
      </c>
      <c r="B681" s="274" t="s">
        <v>565</v>
      </c>
      <c r="C681" s="335">
        <v>0</v>
      </c>
      <c r="D681" s="335">
        <v>0</v>
      </c>
      <c r="E681" s="335">
        <v>181</v>
      </c>
      <c r="F681" s="335">
        <v>181</v>
      </c>
      <c r="G681" s="334">
        <v>1</v>
      </c>
      <c r="H681" s="125" t="str">
        <f t="shared" si="10"/>
        <v>00181181</v>
      </c>
    </row>
    <row r="682" spans="1:8" ht="21.95" customHeight="1">
      <c r="A682" s="125">
        <v>20899</v>
      </c>
      <c r="B682" s="274" t="s">
        <v>566</v>
      </c>
      <c r="C682" s="335">
        <v>2854</v>
      </c>
      <c r="D682" s="335">
        <v>2854</v>
      </c>
      <c r="E682" s="335">
        <v>4013</v>
      </c>
      <c r="F682" s="335">
        <v>4013</v>
      </c>
      <c r="G682" s="334">
        <v>1</v>
      </c>
      <c r="H682" s="125" t="str">
        <f t="shared" si="10"/>
        <v>2854285440134013</v>
      </c>
    </row>
    <row r="683" spans="1:8" ht="21.95" customHeight="1">
      <c r="A683" s="125">
        <v>2089901</v>
      </c>
      <c r="B683" s="274" t="s">
        <v>567</v>
      </c>
      <c r="C683" s="335"/>
      <c r="D683" s="335"/>
      <c r="E683" s="335">
        <v>4013</v>
      </c>
      <c r="F683" s="335">
        <v>4013</v>
      </c>
      <c r="G683" s="334">
        <v>1</v>
      </c>
      <c r="H683" s="125" t="str">
        <f t="shared" si="10"/>
        <v>40134013</v>
      </c>
    </row>
    <row r="684" spans="1:8" ht="21.95" customHeight="1">
      <c r="A684" s="125">
        <v>210</v>
      </c>
      <c r="B684" s="274" t="s">
        <v>34</v>
      </c>
      <c r="C684" s="335">
        <v>134831</v>
      </c>
      <c r="D684" s="335">
        <v>134831</v>
      </c>
      <c r="E684" s="335">
        <v>150133</v>
      </c>
      <c r="F684" s="335">
        <v>150133</v>
      </c>
      <c r="G684" s="334">
        <v>1</v>
      </c>
      <c r="H684" s="125" t="str">
        <f t="shared" si="10"/>
        <v>134831134831150133150133</v>
      </c>
    </row>
    <row r="685" spans="1:8" ht="21.95" customHeight="1">
      <c r="A685" s="125">
        <v>21001</v>
      </c>
      <c r="B685" s="274" t="s">
        <v>568</v>
      </c>
      <c r="C685" s="335">
        <v>2569</v>
      </c>
      <c r="D685" s="335">
        <v>2569</v>
      </c>
      <c r="E685" s="335">
        <v>4384</v>
      </c>
      <c r="F685" s="335">
        <v>4384</v>
      </c>
      <c r="G685" s="334">
        <v>1</v>
      </c>
      <c r="H685" s="125" t="str">
        <f t="shared" si="10"/>
        <v>2569256943844384</v>
      </c>
    </row>
    <row r="686" spans="1:8" ht="21.95" customHeight="1">
      <c r="A686" s="125">
        <v>2100101</v>
      </c>
      <c r="B686" s="274" t="s">
        <v>94</v>
      </c>
      <c r="C686" s="335">
        <v>2358</v>
      </c>
      <c r="D686" s="335">
        <v>2358</v>
      </c>
      <c r="E686" s="335">
        <v>2462</v>
      </c>
      <c r="F686" s="335">
        <v>2462</v>
      </c>
      <c r="G686" s="334">
        <v>1</v>
      </c>
      <c r="H686" s="125" t="str">
        <f t="shared" si="10"/>
        <v>2358235824622462</v>
      </c>
    </row>
    <row r="687" spans="1:8" ht="21.95" hidden="1" customHeight="1">
      <c r="A687" s="125">
        <v>2100102</v>
      </c>
      <c r="B687" s="274" t="s">
        <v>95</v>
      </c>
      <c r="C687" s="335">
        <v>0</v>
      </c>
      <c r="D687" s="335">
        <v>0</v>
      </c>
      <c r="E687" s="335">
        <v>0</v>
      </c>
      <c r="F687" s="335">
        <v>0</v>
      </c>
      <c r="G687" s="334"/>
      <c r="H687" s="125" t="str">
        <f t="shared" si="10"/>
        <v>0000</v>
      </c>
    </row>
    <row r="688" spans="1:8" ht="21.95" hidden="1" customHeight="1">
      <c r="A688" s="125">
        <v>2100103</v>
      </c>
      <c r="B688" s="274" t="s">
        <v>96</v>
      </c>
      <c r="C688" s="335">
        <v>0</v>
      </c>
      <c r="D688" s="335">
        <v>0</v>
      </c>
      <c r="E688" s="335">
        <v>0</v>
      </c>
      <c r="F688" s="335">
        <v>0</v>
      </c>
      <c r="G688" s="334"/>
      <c r="H688" s="125" t="str">
        <f t="shared" si="10"/>
        <v>0000</v>
      </c>
    </row>
    <row r="689" spans="1:8" ht="21.95" customHeight="1">
      <c r="A689" s="125">
        <v>2100199</v>
      </c>
      <c r="B689" s="274" t="s">
        <v>569</v>
      </c>
      <c r="C689" s="335">
        <v>211</v>
      </c>
      <c r="D689" s="335">
        <v>211</v>
      </c>
      <c r="E689" s="335">
        <v>1922</v>
      </c>
      <c r="F689" s="335">
        <v>1922</v>
      </c>
      <c r="G689" s="334">
        <v>1</v>
      </c>
      <c r="H689" s="125" t="str">
        <f t="shared" si="10"/>
        <v>21121119221922</v>
      </c>
    </row>
    <row r="690" spans="1:8" ht="21.95" customHeight="1">
      <c r="A690" s="125">
        <v>21002</v>
      </c>
      <c r="B690" s="274" t="s">
        <v>570</v>
      </c>
      <c r="C690" s="335">
        <v>1046</v>
      </c>
      <c r="D690" s="335">
        <v>1046</v>
      </c>
      <c r="E690" s="335">
        <v>2469</v>
      </c>
      <c r="F690" s="335">
        <v>2469</v>
      </c>
      <c r="G690" s="334">
        <v>1</v>
      </c>
      <c r="H690" s="125" t="str">
        <f t="shared" si="10"/>
        <v>1046104624692469</v>
      </c>
    </row>
    <row r="691" spans="1:8" ht="21.95" customHeight="1">
      <c r="A691" s="125">
        <v>2100201</v>
      </c>
      <c r="B691" s="274" t="s">
        <v>571</v>
      </c>
      <c r="C691" s="335">
        <v>764</v>
      </c>
      <c r="D691" s="335">
        <v>764</v>
      </c>
      <c r="E691" s="335">
        <v>2001</v>
      </c>
      <c r="F691" s="335">
        <v>2001</v>
      </c>
      <c r="G691" s="334">
        <v>1</v>
      </c>
      <c r="H691" s="125" t="str">
        <f t="shared" si="10"/>
        <v>76476420012001</v>
      </c>
    </row>
    <row r="692" spans="1:8" ht="21.95" customHeight="1">
      <c r="A692" s="125">
        <v>2100202</v>
      </c>
      <c r="B692" s="274" t="s">
        <v>572</v>
      </c>
      <c r="C692" s="335">
        <v>282</v>
      </c>
      <c r="D692" s="335">
        <v>282</v>
      </c>
      <c r="E692" s="335">
        <v>282</v>
      </c>
      <c r="F692" s="335">
        <v>282</v>
      </c>
      <c r="G692" s="334">
        <v>1</v>
      </c>
      <c r="H692" s="125" t="str">
        <f t="shared" si="10"/>
        <v>282282282282</v>
      </c>
    </row>
    <row r="693" spans="1:8" ht="21.95" hidden="1" customHeight="1">
      <c r="A693" s="125">
        <v>2100203</v>
      </c>
      <c r="B693" s="274" t="s">
        <v>573</v>
      </c>
      <c r="C693" s="335">
        <v>0</v>
      </c>
      <c r="D693" s="335">
        <v>0</v>
      </c>
      <c r="E693" s="335">
        <v>0</v>
      </c>
      <c r="F693" s="335">
        <v>0</v>
      </c>
      <c r="G693" s="334"/>
      <c r="H693" s="125" t="str">
        <f t="shared" si="10"/>
        <v>0000</v>
      </c>
    </row>
    <row r="694" spans="1:8" ht="21.95" hidden="1" customHeight="1">
      <c r="A694" s="125">
        <v>2100204</v>
      </c>
      <c r="B694" s="274" t="s">
        <v>574</v>
      </c>
      <c r="C694" s="335">
        <v>0</v>
      </c>
      <c r="D694" s="335">
        <v>0</v>
      </c>
      <c r="E694" s="335">
        <v>0</v>
      </c>
      <c r="F694" s="335">
        <v>0</v>
      </c>
      <c r="G694" s="334"/>
      <c r="H694" s="125" t="str">
        <f t="shared" si="10"/>
        <v>0000</v>
      </c>
    </row>
    <row r="695" spans="1:8" ht="21.95" hidden="1" customHeight="1">
      <c r="A695" s="125">
        <v>2100205</v>
      </c>
      <c r="B695" s="274" t="s">
        <v>575</v>
      </c>
      <c r="C695" s="335">
        <v>0</v>
      </c>
      <c r="D695" s="335">
        <v>0</v>
      </c>
      <c r="E695" s="335">
        <v>0</v>
      </c>
      <c r="F695" s="335">
        <v>0</v>
      </c>
      <c r="G695" s="334"/>
      <c r="H695" s="125" t="str">
        <f t="shared" si="10"/>
        <v>0000</v>
      </c>
    </row>
    <row r="696" spans="1:8" ht="21.95" hidden="1" customHeight="1">
      <c r="A696" s="125">
        <v>2100206</v>
      </c>
      <c r="B696" s="274" t="s">
        <v>576</v>
      </c>
      <c r="C696" s="335">
        <v>0</v>
      </c>
      <c r="D696" s="335">
        <v>0</v>
      </c>
      <c r="E696" s="335">
        <v>0</v>
      </c>
      <c r="F696" s="335">
        <v>0</v>
      </c>
      <c r="G696" s="334"/>
      <c r="H696" s="125" t="str">
        <f t="shared" si="10"/>
        <v>0000</v>
      </c>
    </row>
    <row r="697" spans="1:8" ht="21.95" hidden="1" customHeight="1">
      <c r="A697" s="125">
        <v>2100207</v>
      </c>
      <c r="B697" s="274" t="s">
        <v>577</v>
      </c>
      <c r="C697" s="335">
        <v>0</v>
      </c>
      <c r="D697" s="335">
        <v>0</v>
      </c>
      <c r="E697" s="335">
        <v>0</v>
      </c>
      <c r="F697" s="335">
        <v>0</v>
      </c>
      <c r="G697" s="334"/>
      <c r="H697" s="125" t="str">
        <f t="shared" si="10"/>
        <v>0000</v>
      </c>
    </row>
    <row r="698" spans="1:8" ht="21.95" hidden="1" customHeight="1">
      <c r="A698" s="125">
        <v>2100208</v>
      </c>
      <c r="B698" s="274" t="s">
        <v>578</v>
      </c>
      <c r="C698" s="335">
        <v>0</v>
      </c>
      <c r="D698" s="335">
        <v>0</v>
      </c>
      <c r="E698" s="335">
        <v>0</v>
      </c>
      <c r="F698" s="335">
        <v>0</v>
      </c>
      <c r="G698" s="334"/>
      <c r="H698" s="125" t="str">
        <f t="shared" si="10"/>
        <v>0000</v>
      </c>
    </row>
    <row r="699" spans="1:8" ht="21.95" hidden="1" customHeight="1">
      <c r="A699" s="125">
        <v>2100209</v>
      </c>
      <c r="B699" s="274" t="s">
        <v>579</v>
      </c>
      <c r="C699" s="335">
        <v>0</v>
      </c>
      <c r="D699" s="335">
        <v>0</v>
      </c>
      <c r="E699" s="335">
        <v>0</v>
      </c>
      <c r="F699" s="335">
        <v>0</v>
      </c>
      <c r="G699" s="334"/>
      <c r="H699" s="125" t="str">
        <f t="shared" si="10"/>
        <v>0000</v>
      </c>
    </row>
    <row r="700" spans="1:8" ht="21.95" hidden="1" customHeight="1">
      <c r="A700" s="125">
        <v>2100210</v>
      </c>
      <c r="B700" s="274" t="s">
        <v>580</v>
      </c>
      <c r="C700" s="335">
        <v>0</v>
      </c>
      <c r="D700" s="335">
        <v>0</v>
      </c>
      <c r="E700" s="335">
        <v>0</v>
      </c>
      <c r="F700" s="335">
        <v>0</v>
      </c>
      <c r="G700" s="334"/>
      <c r="H700" s="125" t="str">
        <f t="shared" si="10"/>
        <v>0000</v>
      </c>
    </row>
    <row r="701" spans="1:8" ht="21.95" hidden="1" customHeight="1">
      <c r="A701" s="125">
        <v>2100211</v>
      </c>
      <c r="B701" s="274" t="s">
        <v>581</v>
      </c>
      <c r="C701" s="335">
        <v>0</v>
      </c>
      <c r="D701" s="335">
        <v>0</v>
      </c>
      <c r="E701" s="335">
        <v>0</v>
      </c>
      <c r="F701" s="335">
        <v>0</v>
      </c>
      <c r="G701" s="334"/>
      <c r="H701" s="125" t="str">
        <f t="shared" si="10"/>
        <v>0000</v>
      </c>
    </row>
    <row r="702" spans="1:8" ht="21.95" customHeight="1">
      <c r="A702" s="125">
        <v>2100299</v>
      </c>
      <c r="B702" s="274" t="s">
        <v>582</v>
      </c>
      <c r="C702" s="335">
        <v>0</v>
      </c>
      <c r="D702" s="335">
        <v>0</v>
      </c>
      <c r="E702" s="335">
        <v>186</v>
      </c>
      <c r="F702" s="335">
        <v>186</v>
      </c>
      <c r="G702" s="334">
        <v>1</v>
      </c>
      <c r="H702" s="125" t="str">
        <f t="shared" si="10"/>
        <v>00186186</v>
      </c>
    </row>
    <row r="703" spans="1:8" ht="21.95" customHeight="1">
      <c r="A703" s="125">
        <v>21003</v>
      </c>
      <c r="B703" s="274" t="s">
        <v>583</v>
      </c>
      <c r="C703" s="335">
        <v>10832</v>
      </c>
      <c r="D703" s="335">
        <v>10832</v>
      </c>
      <c r="E703" s="335">
        <v>13354</v>
      </c>
      <c r="F703" s="335">
        <v>13354</v>
      </c>
      <c r="G703" s="334">
        <v>1</v>
      </c>
      <c r="H703" s="125" t="str">
        <f t="shared" si="10"/>
        <v>10832108321335413354</v>
      </c>
    </row>
    <row r="704" spans="1:8" ht="21.95" customHeight="1">
      <c r="A704" s="125">
        <v>2100301</v>
      </c>
      <c r="B704" s="274" t="s">
        <v>584</v>
      </c>
      <c r="C704" s="335">
        <v>1805</v>
      </c>
      <c r="D704" s="335">
        <v>1805</v>
      </c>
      <c r="E704" s="335">
        <v>1805</v>
      </c>
      <c r="F704" s="335">
        <v>1805</v>
      </c>
      <c r="G704" s="334">
        <v>1</v>
      </c>
      <c r="H704" s="125" t="str">
        <f t="shared" si="10"/>
        <v>1805180518051805</v>
      </c>
    </row>
    <row r="705" spans="1:8" ht="21.95" customHeight="1">
      <c r="A705" s="125">
        <v>2100302</v>
      </c>
      <c r="B705" s="274" t="s">
        <v>585</v>
      </c>
      <c r="C705" s="335">
        <v>7008</v>
      </c>
      <c r="D705" s="335">
        <v>7008</v>
      </c>
      <c r="E705" s="335">
        <v>6970</v>
      </c>
      <c r="F705" s="335">
        <v>6970</v>
      </c>
      <c r="G705" s="334">
        <v>1</v>
      </c>
      <c r="H705" s="125" t="str">
        <f t="shared" si="10"/>
        <v>7008700869706970</v>
      </c>
    </row>
    <row r="706" spans="1:8" ht="21.95" customHeight="1">
      <c r="A706" s="125">
        <v>2100399</v>
      </c>
      <c r="B706" s="274" t="s">
        <v>586</v>
      </c>
      <c r="C706" s="335">
        <v>2019</v>
      </c>
      <c r="D706" s="335">
        <v>2019</v>
      </c>
      <c r="E706" s="335">
        <v>4579</v>
      </c>
      <c r="F706" s="335">
        <v>4579</v>
      </c>
      <c r="G706" s="334">
        <v>1</v>
      </c>
      <c r="H706" s="125" t="str">
        <f t="shared" si="10"/>
        <v>2019201945794579</v>
      </c>
    </row>
    <row r="707" spans="1:8" ht="21.95" customHeight="1">
      <c r="A707" s="125">
        <v>21004</v>
      </c>
      <c r="B707" s="274" t="s">
        <v>587</v>
      </c>
      <c r="C707" s="335">
        <v>11099</v>
      </c>
      <c r="D707" s="335">
        <v>11099</v>
      </c>
      <c r="E707" s="335">
        <v>14013</v>
      </c>
      <c r="F707" s="335">
        <v>14013</v>
      </c>
      <c r="G707" s="334">
        <v>1</v>
      </c>
      <c r="H707" s="125" t="str">
        <f t="shared" si="10"/>
        <v>11099110991401314013</v>
      </c>
    </row>
    <row r="708" spans="1:8" ht="21.95" customHeight="1">
      <c r="A708" s="125">
        <v>2100401</v>
      </c>
      <c r="B708" s="274" t="s">
        <v>588</v>
      </c>
      <c r="C708" s="335">
        <v>1133</v>
      </c>
      <c r="D708" s="335">
        <v>1133</v>
      </c>
      <c r="E708" s="335">
        <v>1407</v>
      </c>
      <c r="F708" s="335">
        <v>1407</v>
      </c>
      <c r="G708" s="334">
        <v>1</v>
      </c>
      <c r="H708" s="125" t="str">
        <f t="shared" si="10"/>
        <v>1133113314071407</v>
      </c>
    </row>
    <row r="709" spans="1:8" ht="21.95" customHeight="1">
      <c r="A709" s="125">
        <v>2100402</v>
      </c>
      <c r="B709" s="274" t="s">
        <v>589</v>
      </c>
      <c r="C709" s="335">
        <v>552</v>
      </c>
      <c r="D709" s="335">
        <v>552</v>
      </c>
      <c r="E709" s="335">
        <v>587</v>
      </c>
      <c r="F709" s="335">
        <v>587</v>
      </c>
      <c r="G709" s="334">
        <v>1</v>
      </c>
      <c r="H709" s="125" t="str">
        <f t="shared" si="10"/>
        <v>552552587587</v>
      </c>
    </row>
    <row r="710" spans="1:8" ht="21.95" customHeight="1">
      <c r="A710" s="125">
        <v>2100403</v>
      </c>
      <c r="B710" s="274" t="s">
        <v>590</v>
      </c>
      <c r="C710" s="335">
        <v>1619</v>
      </c>
      <c r="D710" s="335">
        <v>1619</v>
      </c>
      <c r="E710" s="335">
        <v>1395</v>
      </c>
      <c r="F710" s="335">
        <v>1395</v>
      </c>
      <c r="G710" s="334">
        <v>1</v>
      </c>
      <c r="H710" s="125" t="str">
        <f t="shared" si="10"/>
        <v>1619161913951395</v>
      </c>
    </row>
    <row r="711" spans="1:8" ht="21.95" customHeight="1">
      <c r="A711" s="125">
        <v>2100404</v>
      </c>
      <c r="B711" s="274" t="s">
        <v>591</v>
      </c>
      <c r="C711" s="335">
        <v>1258</v>
      </c>
      <c r="D711" s="335">
        <v>1258</v>
      </c>
      <c r="E711" s="335">
        <v>1689</v>
      </c>
      <c r="F711" s="335">
        <v>1689</v>
      </c>
      <c r="G711" s="334">
        <v>1</v>
      </c>
      <c r="H711" s="125" t="str">
        <f t="shared" ref="H711:H774" si="11">C711&amp;D711&amp;E711&amp;F711</f>
        <v>1258125816891689</v>
      </c>
    </row>
    <row r="712" spans="1:8" ht="21.95" hidden="1" customHeight="1">
      <c r="A712" s="125">
        <v>2100405</v>
      </c>
      <c r="B712" s="274" t="s">
        <v>592</v>
      </c>
      <c r="C712" s="335">
        <v>0</v>
      </c>
      <c r="D712" s="335">
        <v>0</v>
      </c>
      <c r="E712" s="335">
        <v>0</v>
      </c>
      <c r="F712" s="335">
        <v>0</v>
      </c>
      <c r="G712" s="334"/>
      <c r="H712" s="125" t="str">
        <f t="shared" si="11"/>
        <v>0000</v>
      </c>
    </row>
    <row r="713" spans="1:8" ht="21.95" hidden="1" customHeight="1">
      <c r="A713" s="125">
        <v>2100406</v>
      </c>
      <c r="B713" s="274" t="s">
        <v>593</v>
      </c>
      <c r="C713" s="335">
        <v>0</v>
      </c>
      <c r="D713" s="335">
        <v>0</v>
      </c>
      <c r="E713" s="335">
        <v>0</v>
      </c>
      <c r="F713" s="335">
        <v>0</v>
      </c>
      <c r="G713" s="334"/>
      <c r="H713" s="125" t="str">
        <f t="shared" si="11"/>
        <v>0000</v>
      </c>
    </row>
    <row r="714" spans="1:8" ht="21.95" hidden="1" customHeight="1">
      <c r="A714" s="125">
        <v>2100407</v>
      </c>
      <c r="B714" s="274" t="s">
        <v>594</v>
      </c>
      <c r="C714" s="335">
        <v>0</v>
      </c>
      <c r="D714" s="335">
        <v>0</v>
      </c>
      <c r="E714" s="335">
        <v>0</v>
      </c>
      <c r="F714" s="335">
        <v>0</v>
      </c>
      <c r="G714" s="334"/>
      <c r="H714" s="125" t="str">
        <f t="shared" si="11"/>
        <v>0000</v>
      </c>
    </row>
    <row r="715" spans="1:8" ht="21.95" customHeight="1">
      <c r="A715" s="125">
        <v>2100408</v>
      </c>
      <c r="B715" s="274" t="s">
        <v>595</v>
      </c>
      <c r="C715" s="335">
        <v>5980</v>
      </c>
      <c r="D715" s="335">
        <v>5980</v>
      </c>
      <c r="E715" s="335">
        <v>7891</v>
      </c>
      <c r="F715" s="335">
        <v>7891</v>
      </c>
      <c r="G715" s="334">
        <v>1</v>
      </c>
      <c r="H715" s="125" t="str">
        <f t="shared" si="11"/>
        <v>5980598078917891</v>
      </c>
    </row>
    <row r="716" spans="1:8" ht="21.95" customHeight="1">
      <c r="A716" s="125">
        <v>2100409</v>
      </c>
      <c r="B716" s="274" t="s">
        <v>596</v>
      </c>
      <c r="C716" s="335">
        <v>350</v>
      </c>
      <c r="D716" s="335">
        <v>350</v>
      </c>
      <c r="E716" s="335">
        <v>470</v>
      </c>
      <c r="F716" s="335">
        <v>470</v>
      </c>
      <c r="G716" s="334">
        <v>1</v>
      </c>
      <c r="H716" s="125" t="str">
        <f t="shared" si="11"/>
        <v>350350470470</v>
      </c>
    </row>
    <row r="717" spans="1:8" ht="21.95" customHeight="1">
      <c r="A717" s="125">
        <v>2100410</v>
      </c>
      <c r="B717" s="274" t="s">
        <v>597</v>
      </c>
      <c r="C717" s="335">
        <v>40</v>
      </c>
      <c r="D717" s="335">
        <v>40</v>
      </c>
      <c r="E717" s="335">
        <v>40</v>
      </c>
      <c r="F717" s="335">
        <v>40</v>
      </c>
      <c r="G717" s="334">
        <v>1</v>
      </c>
      <c r="H717" s="125" t="str">
        <f t="shared" si="11"/>
        <v>40404040</v>
      </c>
    </row>
    <row r="718" spans="1:8" ht="21.95" customHeight="1">
      <c r="A718" s="125">
        <v>2100499</v>
      </c>
      <c r="B718" s="274" t="s">
        <v>598</v>
      </c>
      <c r="C718" s="335">
        <v>167</v>
      </c>
      <c r="D718" s="335">
        <v>167</v>
      </c>
      <c r="E718" s="335">
        <v>534</v>
      </c>
      <c r="F718" s="335">
        <v>534</v>
      </c>
      <c r="G718" s="334">
        <v>1</v>
      </c>
      <c r="H718" s="125" t="str">
        <f t="shared" si="11"/>
        <v>167167534534</v>
      </c>
    </row>
    <row r="719" spans="1:8" ht="21.95" customHeight="1">
      <c r="A719" s="125">
        <v>21006</v>
      </c>
      <c r="B719" s="274" t="s">
        <v>599</v>
      </c>
      <c r="C719" s="335">
        <v>80</v>
      </c>
      <c r="D719" s="335">
        <v>80</v>
      </c>
      <c r="E719" s="335">
        <v>220</v>
      </c>
      <c r="F719" s="335">
        <v>220</v>
      </c>
      <c r="G719" s="334">
        <v>1</v>
      </c>
      <c r="H719" s="125" t="str">
        <f t="shared" si="11"/>
        <v>8080220220</v>
      </c>
    </row>
    <row r="720" spans="1:8" ht="21.95" customHeight="1">
      <c r="A720" s="125">
        <v>2100601</v>
      </c>
      <c r="B720" s="274" t="s">
        <v>600</v>
      </c>
      <c r="C720" s="335">
        <v>30</v>
      </c>
      <c r="D720" s="335">
        <v>30</v>
      </c>
      <c r="E720" s="335">
        <v>170</v>
      </c>
      <c r="F720" s="335">
        <v>170</v>
      </c>
      <c r="G720" s="334">
        <v>1</v>
      </c>
      <c r="H720" s="125" t="str">
        <f t="shared" si="11"/>
        <v>3030170170</v>
      </c>
    </row>
    <row r="721" spans="1:8" ht="21.95" customHeight="1">
      <c r="A721" s="125">
        <v>2100699</v>
      </c>
      <c r="B721" s="274" t="s">
        <v>601</v>
      </c>
      <c r="C721" s="335">
        <v>50</v>
      </c>
      <c r="D721" s="335">
        <v>50</v>
      </c>
      <c r="E721" s="335">
        <v>50</v>
      </c>
      <c r="F721" s="335">
        <v>50</v>
      </c>
      <c r="G721" s="334">
        <v>1</v>
      </c>
      <c r="H721" s="125" t="str">
        <f t="shared" si="11"/>
        <v>50505050</v>
      </c>
    </row>
    <row r="722" spans="1:8" ht="21.95" customHeight="1">
      <c r="A722" s="125">
        <v>21007</v>
      </c>
      <c r="B722" s="274" t="s">
        <v>602</v>
      </c>
      <c r="C722" s="335">
        <v>3161</v>
      </c>
      <c r="D722" s="335">
        <v>3161</v>
      </c>
      <c r="E722" s="335">
        <v>4290</v>
      </c>
      <c r="F722" s="335">
        <v>4290</v>
      </c>
      <c r="G722" s="334">
        <v>1</v>
      </c>
      <c r="H722" s="125" t="str">
        <f t="shared" si="11"/>
        <v>3161316142904290</v>
      </c>
    </row>
    <row r="723" spans="1:8" ht="21.95" customHeight="1">
      <c r="A723" s="125">
        <v>2100716</v>
      </c>
      <c r="B723" s="274" t="s">
        <v>603</v>
      </c>
      <c r="C723" s="335">
        <v>211</v>
      </c>
      <c r="D723" s="335">
        <v>211</v>
      </c>
      <c r="E723" s="335">
        <v>216</v>
      </c>
      <c r="F723" s="335">
        <v>216</v>
      </c>
      <c r="G723" s="334">
        <v>1</v>
      </c>
      <c r="H723" s="125" t="str">
        <f t="shared" si="11"/>
        <v>211211216216</v>
      </c>
    </row>
    <row r="724" spans="1:8" ht="21.95" customHeight="1">
      <c r="A724" s="125">
        <v>2100717</v>
      </c>
      <c r="B724" s="274" t="s">
        <v>604</v>
      </c>
      <c r="C724" s="335">
        <v>2400</v>
      </c>
      <c r="D724" s="335">
        <v>2400</v>
      </c>
      <c r="E724" s="335">
        <v>3797</v>
      </c>
      <c r="F724" s="335">
        <v>3797</v>
      </c>
      <c r="G724" s="334">
        <v>1</v>
      </c>
      <c r="H724" s="125" t="str">
        <f t="shared" si="11"/>
        <v>2400240037973797</v>
      </c>
    </row>
    <row r="725" spans="1:8" ht="21.95" customHeight="1">
      <c r="A725" s="125">
        <v>2100799</v>
      </c>
      <c r="B725" s="274" t="s">
        <v>605</v>
      </c>
      <c r="C725" s="335">
        <v>550</v>
      </c>
      <c r="D725" s="335">
        <v>550</v>
      </c>
      <c r="E725" s="335">
        <v>277</v>
      </c>
      <c r="F725" s="335">
        <v>277</v>
      </c>
      <c r="G725" s="334">
        <v>1</v>
      </c>
      <c r="H725" s="125" t="str">
        <f t="shared" si="11"/>
        <v>550550277277</v>
      </c>
    </row>
    <row r="726" spans="1:8" ht="21.95" customHeight="1">
      <c r="A726" s="125">
        <v>21011</v>
      </c>
      <c r="B726" s="274" t="s">
        <v>606</v>
      </c>
      <c r="C726" s="335">
        <v>24856</v>
      </c>
      <c r="D726" s="335">
        <v>24856</v>
      </c>
      <c r="E726" s="335">
        <v>24939</v>
      </c>
      <c r="F726" s="335">
        <v>24939</v>
      </c>
      <c r="G726" s="334">
        <v>1</v>
      </c>
      <c r="H726" s="125" t="str">
        <f t="shared" si="11"/>
        <v>24856248562493924939</v>
      </c>
    </row>
    <row r="727" spans="1:8" ht="21.95" customHeight="1">
      <c r="A727" s="125">
        <v>2101101</v>
      </c>
      <c r="B727" s="274" t="s">
        <v>607</v>
      </c>
      <c r="C727" s="335">
        <v>4997</v>
      </c>
      <c r="D727" s="335">
        <v>4997</v>
      </c>
      <c r="E727" s="335">
        <v>4936</v>
      </c>
      <c r="F727" s="335">
        <v>4936</v>
      </c>
      <c r="G727" s="334">
        <v>1</v>
      </c>
      <c r="H727" s="125" t="str">
        <f t="shared" si="11"/>
        <v>4997499749364936</v>
      </c>
    </row>
    <row r="728" spans="1:8" ht="21.95" customHeight="1">
      <c r="A728" s="125">
        <v>2101102</v>
      </c>
      <c r="B728" s="274" t="s">
        <v>608</v>
      </c>
      <c r="C728" s="335">
        <v>19034</v>
      </c>
      <c r="D728" s="335">
        <v>19034</v>
      </c>
      <c r="E728" s="335">
        <v>19212</v>
      </c>
      <c r="F728" s="335">
        <v>19212</v>
      </c>
      <c r="G728" s="334">
        <v>1</v>
      </c>
      <c r="H728" s="125" t="str">
        <f t="shared" si="11"/>
        <v>19034190341921219212</v>
      </c>
    </row>
    <row r="729" spans="1:8" ht="21.95" hidden="1" customHeight="1">
      <c r="A729" s="125">
        <v>2101103</v>
      </c>
      <c r="B729" s="274" t="s">
        <v>609</v>
      </c>
      <c r="C729" s="335">
        <v>0</v>
      </c>
      <c r="D729" s="335">
        <v>0</v>
      </c>
      <c r="E729" s="335">
        <v>0</v>
      </c>
      <c r="F729" s="335">
        <v>0</v>
      </c>
      <c r="G729" s="334"/>
      <c r="H729" s="125" t="str">
        <f t="shared" si="11"/>
        <v>0000</v>
      </c>
    </row>
    <row r="730" spans="1:8" ht="21.95" customHeight="1">
      <c r="A730" s="125">
        <v>2101199</v>
      </c>
      <c r="B730" s="274" t="s">
        <v>610</v>
      </c>
      <c r="C730" s="335">
        <v>825</v>
      </c>
      <c r="D730" s="335">
        <v>825</v>
      </c>
      <c r="E730" s="335">
        <v>791</v>
      </c>
      <c r="F730" s="335">
        <v>791</v>
      </c>
      <c r="G730" s="334">
        <v>1</v>
      </c>
      <c r="H730" s="125" t="str">
        <f t="shared" si="11"/>
        <v>825825791791</v>
      </c>
    </row>
    <row r="731" spans="1:8" ht="21.95" customHeight="1">
      <c r="A731" s="125">
        <v>21012</v>
      </c>
      <c r="B731" s="274" t="s">
        <v>611</v>
      </c>
      <c r="C731" s="335">
        <v>67645</v>
      </c>
      <c r="D731" s="335">
        <v>67645</v>
      </c>
      <c r="E731" s="335">
        <v>73691</v>
      </c>
      <c r="F731" s="335">
        <v>73691</v>
      </c>
      <c r="G731" s="334">
        <v>1</v>
      </c>
      <c r="H731" s="125" t="str">
        <f t="shared" si="11"/>
        <v>67645676457369173691</v>
      </c>
    </row>
    <row r="732" spans="1:8" ht="21.95" hidden="1" customHeight="1">
      <c r="A732" s="125">
        <v>2101201</v>
      </c>
      <c r="B732" s="274" t="s">
        <v>612</v>
      </c>
      <c r="C732" s="335">
        <v>0</v>
      </c>
      <c r="D732" s="335">
        <v>0</v>
      </c>
      <c r="E732" s="335">
        <v>0</v>
      </c>
      <c r="F732" s="335">
        <v>0</v>
      </c>
      <c r="G732" s="334"/>
      <c r="H732" s="125" t="str">
        <f t="shared" si="11"/>
        <v>0000</v>
      </c>
    </row>
    <row r="733" spans="1:8" ht="21.95" customHeight="1">
      <c r="A733" s="125">
        <v>2101202</v>
      </c>
      <c r="B733" s="274" t="s">
        <v>613</v>
      </c>
      <c r="C733" s="335">
        <v>67645</v>
      </c>
      <c r="D733" s="335">
        <v>67645</v>
      </c>
      <c r="E733" s="335">
        <v>73691</v>
      </c>
      <c r="F733" s="335">
        <v>73691</v>
      </c>
      <c r="G733" s="334">
        <v>1</v>
      </c>
      <c r="H733" s="125" t="str">
        <f t="shared" si="11"/>
        <v>67645676457369173691</v>
      </c>
    </row>
    <row r="734" spans="1:8" ht="21.95" hidden="1" customHeight="1">
      <c r="A734" s="125">
        <v>2101299</v>
      </c>
      <c r="B734" s="274" t="s">
        <v>614</v>
      </c>
      <c r="C734" s="335">
        <v>0</v>
      </c>
      <c r="D734" s="335">
        <v>0</v>
      </c>
      <c r="E734" s="335">
        <v>0</v>
      </c>
      <c r="F734" s="335">
        <v>0</v>
      </c>
      <c r="G734" s="334"/>
      <c r="H734" s="125" t="str">
        <f t="shared" si="11"/>
        <v>0000</v>
      </c>
    </row>
    <row r="735" spans="1:8" ht="21.95" customHeight="1">
      <c r="A735" s="125">
        <v>21013</v>
      </c>
      <c r="B735" s="274" t="s">
        <v>615</v>
      </c>
      <c r="C735" s="335">
        <v>10835</v>
      </c>
      <c r="D735" s="335">
        <v>10835</v>
      </c>
      <c r="E735" s="335">
        <v>8940</v>
      </c>
      <c r="F735" s="335">
        <v>8940</v>
      </c>
      <c r="G735" s="334">
        <v>1</v>
      </c>
      <c r="H735" s="125" t="str">
        <f t="shared" si="11"/>
        <v>108351083589408940</v>
      </c>
    </row>
    <row r="736" spans="1:8" ht="21.95" customHeight="1">
      <c r="A736" s="125">
        <v>2101301</v>
      </c>
      <c r="B736" s="274" t="s">
        <v>616</v>
      </c>
      <c r="C736" s="335">
        <v>10792</v>
      </c>
      <c r="D736" s="335">
        <v>10792</v>
      </c>
      <c r="E736" s="335">
        <v>8883</v>
      </c>
      <c r="F736" s="335">
        <v>8883</v>
      </c>
      <c r="G736" s="334">
        <v>1</v>
      </c>
      <c r="H736" s="125" t="str">
        <f t="shared" si="11"/>
        <v>107921079288838883</v>
      </c>
    </row>
    <row r="737" spans="1:8" ht="21.95" hidden="1" customHeight="1">
      <c r="A737" s="125">
        <v>2101302</v>
      </c>
      <c r="B737" s="274" t="s">
        <v>617</v>
      </c>
      <c r="C737" s="335">
        <v>0</v>
      </c>
      <c r="D737" s="335">
        <v>0</v>
      </c>
      <c r="E737" s="335">
        <v>0</v>
      </c>
      <c r="F737" s="335">
        <v>0</v>
      </c>
      <c r="G737" s="334"/>
      <c r="H737" s="125" t="str">
        <f t="shared" si="11"/>
        <v>0000</v>
      </c>
    </row>
    <row r="738" spans="1:8" ht="21.95" customHeight="1">
      <c r="A738" s="125">
        <v>2101399</v>
      </c>
      <c r="B738" s="274" t="s">
        <v>618</v>
      </c>
      <c r="C738" s="335">
        <v>43</v>
      </c>
      <c r="D738" s="335">
        <v>43</v>
      </c>
      <c r="E738" s="335">
        <v>57</v>
      </c>
      <c r="F738" s="335">
        <v>57</v>
      </c>
      <c r="G738" s="334">
        <v>1</v>
      </c>
      <c r="H738" s="125" t="str">
        <f t="shared" si="11"/>
        <v>43435757</v>
      </c>
    </row>
    <row r="739" spans="1:8" ht="21.95" customHeight="1">
      <c r="A739" s="125">
        <v>21014</v>
      </c>
      <c r="B739" s="274" t="s">
        <v>619</v>
      </c>
      <c r="C739" s="335">
        <v>2303</v>
      </c>
      <c r="D739" s="335">
        <v>2303</v>
      </c>
      <c r="E739" s="335">
        <v>2184</v>
      </c>
      <c r="F739" s="335">
        <v>2184</v>
      </c>
      <c r="G739" s="334">
        <v>1</v>
      </c>
      <c r="H739" s="125" t="str">
        <f t="shared" si="11"/>
        <v>2303230321842184</v>
      </c>
    </row>
    <row r="740" spans="1:8" ht="21.95" customHeight="1">
      <c r="A740" s="125">
        <v>2101401</v>
      </c>
      <c r="B740" s="274" t="s">
        <v>620</v>
      </c>
      <c r="C740" s="335">
        <v>2303</v>
      </c>
      <c r="D740" s="335">
        <v>2303</v>
      </c>
      <c r="E740" s="335">
        <v>2184</v>
      </c>
      <c r="F740" s="335">
        <v>2184</v>
      </c>
      <c r="G740" s="334">
        <v>1</v>
      </c>
      <c r="H740" s="125" t="str">
        <f t="shared" si="11"/>
        <v>2303230321842184</v>
      </c>
    </row>
    <row r="741" spans="1:8" ht="21.95" hidden="1" customHeight="1">
      <c r="A741" s="125">
        <v>2101499</v>
      </c>
      <c r="B741" s="274" t="s">
        <v>621</v>
      </c>
      <c r="C741" s="335">
        <v>0</v>
      </c>
      <c r="D741" s="335">
        <v>0</v>
      </c>
      <c r="E741" s="335">
        <v>0</v>
      </c>
      <c r="F741" s="335">
        <v>0</v>
      </c>
      <c r="G741" s="334"/>
      <c r="H741" s="125" t="str">
        <f t="shared" si="11"/>
        <v>0000</v>
      </c>
    </row>
    <row r="742" spans="1:8" ht="21.95" customHeight="1">
      <c r="A742" s="125">
        <v>21015</v>
      </c>
      <c r="B742" s="274" t="s">
        <v>622</v>
      </c>
      <c r="C742" s="335">
        <v>75</v>
      </c>
      <c r="D742" s="335">
        <v>75</v>
      </c>
      <c r="E742" s="335">
        <v>234</v>
      </c>
      <c r="F742" s="335">
        <v>234</v>
      </c>
      <c r="G742" s="334">
        <v>1</v>
      </c>
      <c r="H742" s="125" t="str">
        <f t="shared" si="11"/>
        <v>7575234234</v>
      </c>
    </row>
    <row r="743" spans="1:8" ht="21.95" customHeight="1">
      <c r="A743" s="125">
        <v>2101501</v>
      </c>
      <c r="B743" s="274" t="s">
        <v>94</v>
      </c>
      <c r="C743" s="335">
        <v>0</v>
      </c>
      <c r="D743" s="335">
        <v>0</v>
      </c>
      <c r="E743" s="335">
        <v>56</v>
      </c>
      <c r="F743" s="335">
        <v>56</v>
      </c>
      <c r="G743" s="334">
        <v>1</v>
      </c>
      <c r="H743" s="125" t="str">
        <f t="shared" si="11"/>
        <v>005656</v>
      </c>
    </row>
    <row r="744" spans="1:8" ht="21.95" hidden="1" customHeight="1">
      <c r="A744" s="125">
        <v>2101502</v>
      </c>
      <c r="B744" s="274" t="s">
        <v>95</v>
      </c>
      <c r="C744" s="335">
        <v>0</v>
      </c>
      <c r="D744" s="335">
        <v>0</v>
      </c>
      <c r="E744" s="335">
        <v>0</v>
      </c>
      <c r="F744" s="335">
        <v>0</v>
      </c>
      <c r="G744" s="334"/>
      <c r="H744" s="125" t="str">
        <f t="shared" si="11"/>
        <v>0000</v>
      </c>
    </row>
    <row r="745" spans="1:8" ht="21.95" hidden="1" customHeight="1">
      <c r="A745" s="125">
        <v>2101503</v>
      </c>
      <c r="B745" s="274" t="s">
        <v>96</v>
      </c>
      <c r="C745" s="335">
        <v>0</v>
      </c>
      <c r="D745" s="335">
        <v>0</v>
      </c>
      <c r="E745" s="335">
        <v>0</v>
      </c>
      <c r="F745" s="335">
        <v>0</v>
      </c>
      <c r="G745" s="334"/>
      <c r="H745" s="125" t="str">
        <f t="shared" si="11"/>
        <v>0000</v>
      </c>
    </row>
    <row r="746" spans="1:8" ht="21.95" customHeight="1">
      <c r="A746" s="125">
        <v>2101504</v>
      </c>
      <c r="B746" s="274" t="s">
        <v>135</v>
      </c>
      <c r="C746" s="335">
        <v>75</v>
      </c>
      <c r="D746" s="335">
        <v>75</v>
      </c>
      <c r="E746" s="335">
        <v>75</v>
      </c>
      <c r="F746" s="335">
        <v>75</v>
      </c>
      <c r="G746" s="334">
        <v>1</v>
      </c>
      <c r="H746" s="125" t="str">
        <f t="shared" si="11"/>
        <v>75757575</v>
      </c>
    </row>
    <row r="747" spans="1:8" ht="21.95" customHeight="1">
      <c r="A747" s="125">
        <v>2101505</v>
      </c>
      <c r="B747" s="274" t="s">
        <v>623</v>
      </c>
      <c r="C747" s="335">
        <v>0</v>
      </c>
      <c r="D747" s="335">
        <v>0</v>
      </c>
      <c r="E747" s="335">
        <v>35</v>
      </c>
      <c r="F747" s="335">
        <v>35</v>
      </c>
      <c r="G747" s="334">
        <v>1</v>
      </c>
      <c r="H747" s="125" t="str">
        <f t="shared" si="11"/>
        <v>003535</v>
      </c>
    </row>
    <row r="748" spans="1:8" ht="21.95" hidden="1" customHeight="1">
      <c r="A748" s="125">
        <v>2101506</v>
      </c>
      <c r="B748" s="274" t="s">
        <v>624</v>
      </c>
      <c r="C748" s="335">
        <v>0</v>
      </c>
      <c r="D748" s="335">
        <v>0</v>
      </c>
      <c r="E748" s="335">
        <v>0</v>
      </c>
      <c r="F748" s="335">
        <v>0</v>
      </c>
      <c r="G748" s="334"/>
      <c r="H748" s="125" t="str">
        <f t="shared" si="11"/>
        <v>0000</v>
      </c>
    </row>
    <row r="749" spans="1:8" ht="21.95" customHeight="1">
      <c r="A749" s="125">
        <v>2101550</v>
      </c>
      <c r="B749" s="274" t="s">
        <v>103</v>
      </c>
      <c r="C749" s="335">
        <v>0</v>
      </c>
      <c r="D749" s="335">
        <v>0</v>
      </c>
      <c r="E749" s="335">
        <v>53</v>
      </c>
      <c r="F749" s="335">
        <v>53</v>
      </c>
      <c r="G749" s="334">
        <v>1</v>
      </c>
      <c r="H749" s="125" t="str">
        <f t="shared" si="11"/>
        <v>005353</v>
      </c>
    </row>
    <row r="750" spans="1:8" ht="21.95" customHeight="1">
      <c r="A750" s="125">
        <v>2101599</v>
      </c>
      <c r="B750" s="274" t="s">
        <v>625</v>
      </c>
      <c r="C750" s="335">
        <v>0</v>
      </c>
      <c r="D750" s="335">
        <v>0</v>
      </c>
      <c r="E750" s="335">
        <v>15</v>
      </c>
      <c r="F750" s="335">
        <v>15</v>
      </c>
      <c r="G750" s="334">
        <v>1</v>
      </c>
      <c r="H750" s="125" t="str">
        <f t="shared" si="11"/>
        <v>001515</v>
      </c>
    </row>
    <row r="751" spans="1:8" ht="21.95" hidden="1" customHeight="1">
      <c r="A751" s="125">
        <v>21016</v>
      </c>
      <c r="B751" s="274" t="s">
        <v>626</v>
      </c>
      <c r="C751" s="335">
        <v>0</v>
      </c>
      <c r="D751" s="335">
        <v>0</v>
      </c>
      <c r="E751" s="335">
        <v>0</v>
      </c>
      <c r="F751" s="335">
        <v>0</v>
      </c>
      <c r="G751" s="334"/>
      <c r="H751" s="125" t="str">
        <f t="shared" si="11"/>
        <v>0000</v>
      </c>
    </row>
    <row r="752" spans="1:8" ht="21.95" hidden="1" customHeight="1">
      <c r="A752" s="125">
        <v>2101601</v>
      </c>
      <c r="B752" s="274" t="s">
        <v>627</v>
      </c>
      <c r="C752" s="335">
        <v>0</v>
      </c>
      <c r="D752" s="335">
        <v>0</v>
      </c>
      <c r="E752" s="335">
        <v>0</v>
      </c>
      <c r="F752" s="335">
        <v>0</v>
      </c>
      <c r="G752" s="334"/>
      <c r="H752" s="125" t="str">
        <f t="shared" si="11"/>
        <v>0000</v>
      </c>
    </row>
    <row r="753" spans="1:8" ht="21.95" customHeight="1">
      <c r="A753" s="125">
        <v>21099</v>
      </c>
      <c r="B753" s="274" t="s">
        <v>628</v>
      </c>
      <c r="C753" s="335">
        <v>330</v>
      </c>
      <c r="D753" s="335">
        <v>330</v>
      </c>
      <c r="E753" s="335">
        <v>1415</v>
      </c>
      <c r="F753" s="335">
        <v>1415</v>
      </c>
      <c r="G753" s="334">
        <v>1</v>
      </c>
      <c r="H753" s="125" t="str">
        <f t="shared" si="11"/>
        <v>33033014151415</v>
      </c>
    </row>
    <row r="754" spans="1:8" ht="21.95" customHeight="1">
      <c r="A754" s="125">
        <v>2109901</v>
      </c>
      <c r="B754" s="274" t="s">
        <v>629</v>
      </c>
      <c r="C754" s="335">
        <v>330</v>
      </c>
      <c r="D754" s="335">
        <v>330</v>
      </c>
      <c r="E754" s="335">
        <v>1415</v>
      </c>
      <c r="F754" s="335">
        <v>1415</v>
      </c>
      <c r="G754" s="334">
        <v>1</v>
      </c>
      <c r="H754" s="125" t="str">
        <f t="shared" si="11"/>
        <v>33033014151415</v>
      </c>
    </row>
    <row r="755" spans="1:8" ht="21.95" customHeight="1">
      <c r="A755" s="125">
        <v>211</v>
      </c>
      <c r="B755" s="274" t="s">
        <v>36</v>
      </c>
      <c r="C755" s="335">
        <v>7405</v>
      </c>
      <c r="D755" s="335">
        <f>7405+4810</f>
        <v>12215</v>
      </c>
      <c r="E755" s="335">
        <v>39121</v>
      </c>
      <c r="F755" s="335">
        <v>39121</v>
      </c>
      <c r="G755" s="334">
        <v>1</v>
      </c>
      <c r="H755" s="125" t="str">
        <f t="shared" si="11"/>
        <v>7405122153912139121</v>
      </c>
    </row>
    <row r="756" spans="1:8" ht="21.95" customHeight="1">
      <c r="A756" s="125">
        <v>21101</v>
      </c>
      <c r="B756" s="274" t="s">
        <v>630</v>
      </c>
      <c r="C756" s="335">
        <v>2912</v>
      </c>
      <c r="D756" s="335">
        <v>2912</v>
      </c>
      <c r="E756" s="335">
        <v>2688</v>
      </c>
      <c r="F756" s="335">
        <v>2688</v>
      </c>
      <c r="G756" s="334">
        <v>1</v>
      </c>
      <c r="H756" s="125" t="str">
        <f t="shared" si="11"/>
        <v>2912291226882688</v>
      </c>
    </row>
    <row r="757" spans="1:8" ht="21.95" customHeight="1">
      <c r="A757" s="125">
        <v>2110101</v>
      </c>
      <c r="B757" s="274" t="s">
        <v>94</v>
      </c>
      <c r="C757" s="335">
        <v>969</v>
      </c>
      <c r="D757" s="335">
        <v>969</v>
      </c>
      <c r="E757" s="335">
        <v>309</v>
      </c>
      <c r="F757" s="335">
        <v>309</v>
      </c>
      <c r="G757" s="334">
        <v>1</v>
      </c>
      <c r="H757" s="125" t="str">
        <f t="shared" si="11"/>
        <v>969969309309</v>
      </c>
    </row>
    <row r="758" spans="1:8" ht="21.95" hidden="1" customHeight="1">
      <c r="A758" s="125">
        <v>2110102</v>
      </c>
      <c r="B758" s="274" t="s">
        <v>95</v>
      </c>
      <c r="C758" s="335">
        <v>0</v>
      </c>
      <c r="D758" s="335">
        <v>0</v>
      </c>
      <c r="E758" s="335">
        <v>0</v>
      </c>
      <c r="F758" s="335">
        <v>0</v>
      </c>
      <c r="G758" s="334"/>
      <c r="H758" s="125" t="str">
        <f t="shared" si="11"/>
        <v>0000</v>
      </c>
    </row>
    <row r="759" spans="1:8" ht="21.95" hidden="1" customHeight="1">
      <c r="A759" s="125">
        <v>2110103</v>
      </c>
      <c r="B759" s="274" t="s">
        <v>96</v>
      </c>
      <c r="C759" s="335">
        <v>0</v>
      </c>
      <c r="D759" s="335">
        <v>0</v>
      </c>
      <c r="E759" s="335">
        <v>0</v>
      </c>
      <c r="F759" s="335">
        <v>0</v>
      </c>
      <c r="G759" s="334"/>
      <c r="H759" s="125" t="str">
        <f t="shared" si="11"/>
        <v>0000</v>
      </c>
    </row>
    <row r="760" spans="1:8" ht="21.95" hidden="1" customHeight="1">
      <c r="A760" s="125">
        <v>2110104</v>
      </c>
      <c r="B760" s="274" t="s">
        <v>631</v>
      </c>
      <c r="C760" s="335">
        <v>0</v>
      </c>
      <c r="D760" s="335">
        <v>0</v>
      </c>
      <c r="E760" s="335">
        <v>0</v>
      </c>
      <c r="F760" s="335">
        <v>0</v>
      </c>
      <c r="G760" s="334"/>
      <c r="H760" s="125" t="str">
        <f t="shared" si="11"/>
        <v>0000</v>
      </c>
    </row>
    <row r="761" spans="1:8" ht="21.95" hidden="1" customHeight="1">
      <c r="A761" s="125">
        <v>2110105</v>
      </c>
      <c r="B761" s="274" t="s">
        <v>632</v>
      </c>
      <c r="C761" s="335">
        <v>0</v>
      </c>
      <c r="D761" s="335">
        <v>0</v>
      </c>
      <c r="E761" s="335">
        <v>0</v>
      </c>
      <c r="F761" s="335">
        <v>0</v>
      </c>
      <c r="G761" s="334"/>
      <c r="H761" s="125" t="str">
        <f t="shared" si="11"/>
        <v>0000</v>
      </c>
    </row>
    <row r="762" spans="1:8" ht="21.95" hidden="1" customHeight="1">
      <c r="A762" s="125">
        <v>2110106</v>
      </c>
      <c r="B762" s="274" t="s">
        <v>633</v>
      </c>
      <c r="C762" s="335">
        <v>0</v>
      </c>
      <c r="D762" s="335">
        <v>0</v>
      </c>
      <c r="E762" s="335">
        <v>0</v>
      </c>
      <c r="F762" s="335">
        <v>0</v>
      </c>
      <c r="G762" s="334"/>
      <c r="H762" s="125" t="str">
        <f t="shared" si="11"/>
        <v>0000</v>
      </c>
    </row>
    <row r="763" spans="1:8" ht="21.95" hidden="1" customHeight="1">
      <c r="A763" s="125">
        <v>2110107</v>
      </c>
      <c r="B763" s="274" t="s">
        <v>634</v>
      </c>
      <c r="C763" s="335">
        <v>0</v>
      </c>
      <c r="D763" s="335">
        <v>0</v>
      </c>
      <c r="E763" s="335">
        <v>0</v>
      </c>
      <c r="F763" s="335">
        <v>0</v>
      </c>
      <c r="G763" s="334"/>
      <c r="H763" s="125" t="str">
        <f t="shared" si="11"/>
        <v>0000</v>
      </c>
    </row>
    <row r="764" spans="1:8" ht="21.95" hidden="1" customHeight="1">
      <c r="A764" s="125">
        <v>2110108</v>
      </c>
      <c r="B764" s="274" t="s">
        <v>635</v>
      </c>
      <c r="C764" s="335"/>
      <c r="D764" s="335"/>
      <c r="E764" s="335">
        <v>0</v>
      </c>
      <c r="F764" s="335">
        <v>0</v>
      </c>
      <c r="G764" s="334"/>
      <c r="H764" s="125" t="str">
        <f t="shared" si="11"/>
        <v>00</v>
      </c>
    </row>
    <row r="765" spans="1:8" ht="21.95" customHeight="1">
      <c r="A765" s="125">
        <v>2110199</v>
      </c>
      <c r="B765" s="274" t="s">
        <v>636</v>
      </c>
      <c r="C765" s="335">
        <v>1943</v>
      </c>
      <c r="D765" s="335">
        <v>1943</v>
      </c>
      <c r="E765" s="335">
        <v>2379</v>
      </c>
      <c r="F765" s="335">
        <v>2379</v>
      </c>
      <c r="G765" s="334">
        <v>1</v>
      </c>
      <c r="H765" s="125" t="str">
        <f t="shared" si="11"/>
        <v>1943194323792379</v>
      </c>
    </row>
    <row r="766" spans="1:8" ht="21.95" hidden="1" customHeight="1">
      <c r="A766" s="125">
        <v>21102</v>
      </c>
      <c r="B766" s="274" t="s">
        <v>637</v>
      </c>
      <c r="C766" s="335">
        <v>0</v>
      </c>
      <c r="D766" s="335">
        <v>0</v>
      </c>
      <c r="E766" s="335">
        <v>0</v>
      </c>
      <c r="F766" s="335">
        <v>0</v>
      </c>
      <c r="G766" s="334"/>
      <c r="H766" s="125" t="str">
        <f t="shared" si="11"/>
        <v>0000</v>
      </c>
    </row>
    <row r="767" spans="1:8" ht="21.95" hidden="1" customHeight="1">
      <c r="A767" s="125">
        <v>2110203</v>
      </c>
      <c r="B767" s="274" t="s">
        <v>638</v>
      </c>
      <c r="C767" s="335">
        <v>0</v>
      </c>
      <c r="D767" s="335">
        <v>0</v>
      </c>
      <c r="E767" s="335">
        <v>0</v>
      </c>
      <c r="F767" s="335">
        <v>0</v>
      </c>
      <c r="G767" s="334"/>
      <c r="H767" s="125" t="str">
        <f t="shared" si="11"/>
        <v>0000</v>
      </c>
    </row>
    <row r="768" spans="1:8" ht="21.95" hidden="1" customHeight="1">
      <c r="A768" s="125">
        <v>2110204</v>
      </c>
      <c r="B768" s="274" t="s">
        <v>639</v>
      </c>
      <c r="C768" s="335">
        <v>0</v>
      </c>
      <c r="D768" s="335">
        <v>0</v>
      </c>
      <c r="E768" s="335">
        <v>0</v>
      </c>
      <c r="F768" s="335">
        <v>0</v>
      </c>
      <c r="G768" s="334"/>
      <c r="H768" s="125" t="str">
        <f t="shared" si="11"/>
        <v>0000</v>
      </c>
    </row>
    <row r="769" spans="1:8" ht="21.95" hidden="1" customHeight="1">
      <c r="A769" s="125">
        <v>2110299</v>
      </c>
      <c r="B769" s="274" t="s">
        <v>640</v>
      </c>
      <c r="C769" s="335">
        <v>0</v>
      </c>
      <c r="D769" s="335">
        <v>0</v>
      </c>
      <c r="E769" s="335">
        <v>0</v>
      </c>
      <c r="F769" s="335">
        <v>0</v>
      </c>
      <c r="G769" s="334"/>
      <c r="H769" s="125" t="str">
        <f t="shared" si="11"/>
        <v>0000</v>
      </c>
    </row>
    <row r="770" spans="1:8" ht="21.95" customHeight="1">
      <c r="A770" s="125">
        <v>21103</v>
      </c>
      <c r="B770" s="274" t="s">
        <v>641</v>
      </c>
      <c r="C770" s="335">
        <v>477</v>
      </c>
      <c r="D770" s="335">
        <f>477+4810</f>
        <v>5287</v>
      </c>
      <c r="E770" s="335">
        <v>8481</v>
      </c>
      <c r="F770" s="335">
        <v>8481</v>
      </c>
      <c r="G770" s="334">
        <v>1</v>
      </c>
      <c r="H770" s="125" t="str">
        <f t="shared" si="11"/>
        <v>477528784818481</v>
      </c>
    </row>
    <row r="771" spans="1:8" ht="21.95" customHeight="1">
      <c r="A771" s="125">
        <v>2110301</v>
      </c>
      <c r="B771" s="274" t="s">
        <v>642</v>
      </c>
      <c r="C771" s="335">
        <v>0</v>
      </c>
      <c r="D771" s="335">
        <v>0</v>
      </c>
      <c r="E771" s="335">
        <v>207</v>
      </c>
      <c r="F771" s="335">
        <v>207</v>
      </c>
      <c r="G771" s="334">
        <v>1</v>
      </c>
      <c r="H771" s="125" t="str">
        <f t="shared" si="11"/>
        <v>00207207</v>
      </c>
    </row>
    <row r="772" spans="1:8" ht="21.95" customHeight="1">
      <c r="A772" s="125">
        <v>2110302</v>
      </c>
      <c r="B772" s="274" t="s">
        <v>643</v>
      </c>
      <c r="C772" s="335">
        <v>477</v>
      </c>
      <c r="D772" s="335">
        <f>477+4810</f>
        <v>5287</v>
      </c>
      <c r="E772" s="335">
        <v>5764</v>
      </c>
      <c r="F772" s="335">
        <v>5764</v>
      </c>
      <c r="G772" s="334">
        <v>1</v>
      </c>
      <c r="H772" s="125" t="str">
        <f t="shared" si="11"/>
        <v>477528757645764</v>
      </c>
    </row>
    <row r="773" spans="1:8" ht="21.95" hidden="1" customHeight="1">
      <c r="A773" s="125">
        <v>2110303</v>
      </c>
      <c r="B773" s="274" t="s">
        <v>644</v>
      </c>
      <c r="C773" s="335">
        <v>0</v>
      </c>
      <c r="D773" s="335">
        <v>0</v>
      </c>
      <c r="E773" s="335">
        <v>0</v>
      </c>
      <c r="F773" s="335">
        <v>0</v>
      </c>
      <c r="G773" s="334"/>
      <c r="H773" s="125" t="str">
        <f t="shared" si="11"/>
        <v>0000</v>
      </c>
    </row>
    <row r="774" spans="1:8" ht="21.95" customHeight="1">
      <c r="A774" s="125">
        <v>2110304</v>
      </c>
      <c r="B774" s="274" t="s">
        <v>645</v>
      </c>
      <c r="C774" s="335">
        <v>0</v>
      </c>
      <c r="D774" s="335">
        <v>0</v>
      </c>
      <c r="E774" s="335">
        <v>2510</v>
      </c>
      <c r="F774" s="335">
        <v>2510</v>
      </c>
      <c r="G774" s="334">
        <v>1</v>
      </c>
      <c r="H774" s="125" t="str">
        <f t="shared" si="11"/>
        <v>0025102510</v>
      </c>
    </row>
    <row r="775" spans="1:8" ht="21.95" hidden="1" customHeight="1">
      <c r="A775" s="125">
        <v>2110305</v>
      </c>
      <c r="B775" s="274" t="s">
        <v>646</v>
      </c>
      <c r="C775" s="335">
        <v>0</v>
      </c>
      <c r="D775" s="335">
        <v>0</v>
      </c>
      <c r="E775" s="335">
        <v>0</v>
      </c>
      <c r="F775" s="335">
        <v>0</v>
      </c>
      <c r="G775" s="334"/>
      <c r="H775" s="125" t="str">
        <f t="shared" ref="H775:H838" si="12">C775&amp;D775&amp;E775&amp;F775</f>
        <v>0000</v>
      </c>
    </row>
    <row r="776" spans="1:8" ht="21.95" hidden="1" customHeight="1">
      <c r="A776" s="125">
        <v>2110306</v>
      </c>
      <c r="B776" s="274" t="s">
        <v>647</v>
      </c>
      <c r="C776" s="335">
        <v>0</v>
      </c>
      <c r="D776" s="335">
        <v>0</v>
      </c>
      <c r="E776" s="335">
        <v>0</v>
      </c>
      <c r="F776" s="335">
        <v>0</v>
      </c>
      <c r="G776" s="334"/>
      <c r="H776" s="125" t="str">
        <f t="shared" si="12"/>
        <v>0000</v>
      </c>
    </row>
    <row r="777" spans="1:8" ht="21.95" hidden="1" customHeight="1">
      <c r="A777" s="125">
        <v>2110399</v>
      </c>
      <c r="B777" s="274" t="s">
        <v>648</v>
      </c>
      <c r="C777" s="335">
        <v>0</v>
      </c>
      <c r="D777" s="335">
        <v>0</v>
      </c>
      <c r="E777" s="335">
        <v>0</v>
      </c>
      <c r="F777" s="335">
        <v>0</v>
      </c>
      <c r="G777" s="334"/>
      <c r="H777" s="125" t="str">
        <f t="shared" si="12"/>
        <v>0000</v>
      </c>
    </row>
    <row r="778" spans="1:8" ht="21.95" customHeight="1">
      <c r="A778" s="125">
        <v>21104</v>
      </c>
      <c r="B778" s="274" t="s">
        <v>649</v>
      </c>
      <c r="C778" s="335">
        <v>240</v>
      </c>
      <c r="D778" s="335">
        <v>240</v>
      </c>
      <c r="E778" s="335">
        <v>14957</v>
      </c>
      <c r="F778" s="335">
        <v>14957</v>
      </c>
      <c r="G778" s="334">
        <v>1</v>
      </c>
      <c r="H778" s="125" t="str">
        <f t="shared" si="12"/>
        <v>2402401495714957</v>
      </c>
    </row>
    <row r="779" spans="1:8" ht="21.95" hidden="1" customHeight="1">
      <c r="A779" s="125">
        <v>2110401</v>
      </c>
      <c r="B779" s="274" t="s">
        <v>650</v>
      </c>
      <c r="C779" s="335">
        <v>0</v>
      </c>
      <c r="D779" s="335">
        <v>0</v>
      </c>
      <c r="E779" s="335">
        <v>0</v>
      </c>
      <c r="F779" s="335">
        <v>0</v>
      </c>
      <c r="G779" s="334"/>
      <c r="H779" s="125" t="str">
        <f t="shared" si="12"/>
        <v>0000</v>
      </c>
    </row>
    <row r="780" spans="1:8" ht="21.95" customHeight="1">
      <c r="A780" s="125">
        <v>2110402</v>
      </c>
      <c r="B780" s="274" t="s">
        <v>651</v>
      </c>
      <c r="C780" s="335">
        <v>240</v>
      </c>
      <c r="D780" s="335">
        <v>240</v>
      </c>
      <c r="E780" s="335">
        <v>12251</v>
      </c>
      <c r="F780" s="335">
        <v>12251</v>
      </c>
      <c r="G780" s="334">
        <v>1</v>
      </c>
      <c r="H780" s="125" t="str">
        <f t="shared" si="12"/>
        <v>2402401225112251</v>
      </c>
    </row>
    <row r="781" spans="1:8" ht="21.95" customHeight="1">
      <c r="A781" s="125">
        <v>2110403</v>
      </c>
      <c r="B781" s="274" t="s">
        <v>652</v>
      </c>
      <c r="C781" s="335">
        <v>0</v>
      </c>
      <c r="D781" s="335">
        <v>0</v>
      </c>
      <c r="E781" s="335">
        <v>996</v>
      </c>
      <c r="F781" s="335">
        <v>996</v>
      </c>
      <c r="G781" s="334">
        <v>1</v>
      </c>
      <c r="H781" s="125" t="str">
        <f t="shared" si="12"/>
        <v>00996996</v>
      </c>
    </row>
    <row r="782" spans="1:8" ht="21.95" customHeight="1">
      <c r="A782" s="125">
        <v>2110404</v>
      </c>
      <c r="B782" s="274" t="s">
        <v>653</v>
      </c>
      <c r="C782" s="335">
        <v>0</v>
      </c>
      <c r="D782" s="335">
        <v>0</v>
      </c>
      <c r="E782" s="335">
        <v>1710</v>
      </c>
      <c r="F782" s="335">
        <v>1710</v>
      </c>
      <c r="G782" s="334">
        <v>1</v>
      </c>
      <c r="H782" s="125" t="str">
        <f t="shared" si="12"/>
        <v>0017101710</v>
      </c>
    </row>
    <row r="783" spans="1:8" ht="21.95" hidden="1" customHeight="1">
      <c r="A783" s="125">
        <v>2110499</v>
      </c>
      <c r="B783" s="274" t="s">
        <v>654</v>
      </c>
      <c r="C783" s="335">
        <v>0</v>
      </c>
      <c r="D783" s="335">
        <v>0</v>
      </c>
      <c r="E783" s="335">
        <v>0</v>
      </c>
      <c r="F783" s="335">
        <v>0</v>
      </c>
      <c r="G783" s="334"/>
      <c r="H783" s="125" t="str">
        <f t="shared" si="12"/>
        <v>0000</v>
      </c>
    </row>
    <row r="784" spans="1:8" ht="21.95" customHeight="1">
      <c r="A784" s="125">
        <v>21105</v>
      </c>
      <c r="B784" s="274" t="s">
        <v>655</v>
      </c>
      <c r="C784" s="335">
        <v>161</v>
      </c>
      <c r="D784" s="335">
        <v>161</v>
      </c>
      <c r="E784" s="335">
        <v>2580</v>
      </c>
      <c r="F784" s="335">
        <v>2580</v>
      </c>
      <c r="G784" s="334">
        <v>1</v>
      </c>
      <c r="H784" s="125" t="str">
        <f t="shared" si="12"/>
        <v>16116125802580</v>
      </c>
    </row>
    <row r="785" spans="1:8" ht="21.95" customHeight="1">
      <c r="A785" s="125">
        <v>2110501</v>
      </c>
      <c r="B785" s="274" t="s">
        <v>656</v>
      </c>
      <c r="C785" s="335">
        <v>0</v>
      </c>
      <c r="D785" s="335">
        <v>0</v>
      </c>
      <c r="E785" s="335">
        <v>2391</v>
      </c>
      <c r="F785" s="335">
        <v>2391</v>
      </c>
      <c r="G785" s="334">
        <v>1</v>
      </c>
      <c r="H785" s="125" t="str">
        <f t="shared" si="12"/>
        <v>0023912391</v>
      </c>
    </row>
    <row r="786" spans="1:8" ht="21.95" customHeight="1">
      <c r="A786" s="125">
        <v>2110502</v>
      </c>
      <c r="B786" s="274" t="s">
        <v>657</v>
      </c>
      <c r="C786" s="335">
        <v>161</v>
      </c>
      <c r="D786" s="335">
        <v>161</v>
      </c>
      <c r="E786" s="335">
        <v>153</v>
      </c>
      <c r="F786" s="335">
        <v>153</v>
      </c>
      <c r="G786" s="334">
        <v>1</v>
      </c>
      <c r="H786" s="125" t="str">
        <f t="shared" si="12"/>
        <v>161161153153</v>
      </c>
    </row>
    <row r="787" spans="1:8" ht="21.95" customHeight="1">
      <c r="A787" s="125">
        <v>2110503</v>
      </c>
      <c r="B787" s="274" t="s">
        <v>658</v>
      </c>
      <c r="C787" s="335">
        <v>0</v>
      </c>
      <c r="D787" s="335">
        <v>0</v>
      </c>
      <c r="E787" s="335">
        <v>36</v>
      </c>
      <c r="F787" s="335">
        <v>36</v>
      </c>
      <c r="G787" s="334">
        <v>1</v>
      </c>
      <c r="H787" s="125" t="str">
        <f t="shared" si="12"/>
        <v>003636</v>
      </c>
    </row>
    <row r="788" spans="1:8" ht="21.95" hidden="1" customHeight="1">
      <c r="A788" s="125">
        <v>2110506</v>
      </c>
      <c r="B788" s="274" t="s">
        <v>659</v>
      </c>
      <c r="C788" s="335">
        <v>0</v>
      </c>
      <c r="D788" s="335">
        <v>0</v>
      </c>
      <c r="E788" s="335">
        <v>0</v>
      </c>
      <c r="F788" s="335">
        <v>0</v>
      </c>
      <c r="G788" s="334"/>
      <c r="H788" s="125" t="str">
        <f t="shared" si="12"/>
        <v>0000</v>
      </c>
    </row>
    <row r="789" spans="1:8" ht="21.95" hidden="1" customHeight="1">
      <c r="A789" s="125">
        <v>2110507</v>
      </c>
      <c r="B789" s="274" t="s">
        <v>660</v>
      </c>
      <c r="C789" s="335">
        <v>0</v>
      </c>
      <c r="D789" s="335">
        <v>0</v>
      </c>
      <c r="E789" s="335">
        <v>0</v>
      </c>
      <c r="F789" s="335">
        <v>0</v>
      </c>
      <c r="G789" s="334"/>
      <c r="H789" s="125" t="str">
        <f t="shared" si="12"/>
        <v>0000</v>
      </c>
    </row>
    <row r="790" spans="1:8" ht="21.95" hidden="1" customHeight="1">
      <c r="A790" s="125">
        <v>2110599</v>
      </c>
      <c r="B790" s="274" t="s">
        <v>661</v>
      </c>
      <c r="C790" s="335">
        <v>0</v>
      </c>
      <c r="D790" s="335">
        <v>0</v>
      </c>
      <c r="E790" s="335">
        <v>0</v>
      </c>
      <c r="F790" s="335">
        <v>0</v>
      </c>
      <c r="G790" s="334"/>
      <c r="H790" s="125" t="str">
        <f t="shared" si="12"/>
        <v>0000</v>
      </c>
    </row>
    <row r="791" spans="1:8" ht="21.95" customHeight="1">
      <c r="A791" s="125">
        <v>21106</v>
      </c>
      <c r="B791" s="274" t="s">
        <v>662</v>
      </c>
      <c r="C791" s="335">
        <v>3260</v>
      </c>
      <c r="D791" s="335">
        <v>3260</v>
      </c>
      <c r="E791" s="335">
        <v>8467</v>
      </c>
      <c r="F791" s="335">
        <v>8467</v>
      </c>
      <c r="G791" s="334">
        <v>1</v>
      </c>
      <c r="H791" s="125" t="str">
        <f t="shared" si="12"/>
        <v>3260326084678467</v>
      </c>
    </row>
    <row r="792" spans="1:8" ht="21.95" customHeight="1">
      <c r="A792" s="125">
        <v>2110602</v>
      </c>
      <c r="B792" s="274" t="s">
        <v>663</v>
      </c>
      <c r="C792" s="335">
        <v>3005</v>
      </c>
      <c r="D792" s="335">
        <v>3005</v>
      </c>
      <c r="E792" s="335">
        <v>6505</v>
      </c>
      <c r="F792" s="335">
        <v>6505</v>
      </c>
      <c r="G792" s="334">
        <v>1</v>
      </c>
      <c r="H792" s="125" t="str">
        <f t="shared" si="12"/>
        <v>3005300565056505</v>
      </c>
    </row>
    <row r="793" spans="1:8" ht="21.95" customHeight="1">
      <c r="A793" s="125">
        <v>2110603</v>
      </c>
      <c r="B793" s="274" t="s">
        <v>664</v>
      </c>
      <c r="C793" s="335">
        <v>135</v>
      </c>
      <c r="D793" s="335">
        <v>135</v>
      </c>
      <c r="E793" s="335">
        <v>135</v>
      </c>
      <c r="F793" s="335">
        <v>135</v>
      </c>
      <c r="G793" s="334">
        <v>1</v>
      </c>
      <c r="H793" s="125" t="str">
        <f t="shared" si="12"/>
        <v>135135135135</v>
      </c>
    </row>
    <row r="794" spans="1:8" ht="21.95" hidden="1" customHeight="1">
      <c r="A794" s="125">
        <v>2110604</v>
      </c>
      <c r="B794" s="274" t="s">
        <v>665</v>
      </c>
      <c r="C794" s="335">
        <v>0</v>
      </c>
      <c r="D794" s="335">
        <v>0</v>
      </c>
      <c r="E794" s="335">
        <v>0</v>
      </c>
      <c r="F794" s="335">
        <v>0</v>
      </c>
      <c r="G794" s="334"/>
      <c r="H794" s="125" t="str">
        <f t="shared" si="12"/>
        <v>0000</v>
      </c>
    </row>
    <row r="795" spans="1:8" ht="21.95" customHeight="1">
      <c r="A795" s="125">
        <v>2110605</v>
      </c>
      <c r="B795" s="274" t="s">
        <v>666</v>
      </c>
      <c r="C795" s="335">
        <v>120</v>
      </c>
      <c r="D795" s="335">
        <v>120</v>
      </c>
      <c r="E795" s="335">
        <v>1720</v>
      </c>
      <c r="F795" s="335">
        <v>1720</v>
      </c>
      <c r="G795" s="334">
        <v>1</v>
      </c>
      <c r="H795" s="125" t="str">
        <f t="shared" si="12"/>
        <v>12012017201720</v>
      </c>
    </row>
    <row r="796" spans="1:8" ht="21.95" customHeight="1">
      <c r="A796" s="125">
        <v>2110699</v>
      </c>
      <c r="B796" s="274" t="s">
        <v>667</v>
      </c>
      <c r="C796" s="335">
        <v>0</v>
      </c>
      <c r="D796" s="335">
        <v>0</v>
      </c>
      <c r="E796" s="335">
        <v>107</v>
      </c>
      <c r="F796" s="335">
        <v>107</v>
      </c>
      <c r="G796" s="334">
        <v>1</v>
      </c>
      <c r="H796" s="125" t="str">
        <f t="shared" si="12"/>
        <v>00107107</v>
      </c>
    </row>
    <row r="797" spans="1:8" ht="21.95" customHeight="1">
      <c r="A797" s="125">
        <v>21107</v>
      </c>
      <c r="B797" s="274" t="s">
        <v>668</v>
      </c>
      <c r="C797" s="335">
        <v>355</v>
      </c>
      <c r="D797" s="335">
        <v>355</v>
      </c>
      <c r="E797" s="335">
        <v>355</v>
      </c>
      <c r="F797" s="335">
        <v>355</v>
      </c>
      <c r="G797" s="334">
        <v>1</v>
      </c>
      <c r="H797" s="125" t="str">
        <f t="shared" si="12"/>
        <v>355355355355</v>
      </c>
    </row>
    <row r="798" spans="1:8" ht="21.95" hidden="1" customHeight="1">
      <c r="A798" s="125">
        <v>2110704</v>
      </c>
      <c r="B798" s="274" t="s">
        <v>669</v>
      </c>
      <c r="C798" s="335">
        <v>0</v>
      </c>
      <c r="D798" s="335">
        <v>0</v>
      </c>
      <c r="E798" s="335">
        <v>0</v>
      </c>
      <c r="F798" s="335">
        <v>0</v>
      </c>
      <c r="G798" s="334"/>
      <c r="H798" s="125" t="str">
        <f t="shared" si="12"/>
        <v>0000</v>
      </c>
    </row>
    <row r="799" spans="1:8" ht="21.95" customHeight="1">
      <c r="A799" s="125">
        <v>2110799</v>
      </c>
      <c r="B799" s="274" t="s">
        <v>670</v>
      </c>
      <c r="C799" s="335">
        <v>355</v>
      </c>
      <c r="D799" s="335">
        <v>355</v>
      </c>
      <c r="E799" s="335">
        <v>355</v>
      </c>
      <c r="F799" s="335">
        <v>355</v>
      </c>
      <c r="G799" s="334">
        <v>1</v>
      </c>
      <c r="H799" s="125" t="str">
        <f t="shared" si="12"/>
        <v>355355355355</v>
      </c>
    </row>
    <row r="800" spans="1:8" ht="21.95" hidden="1" customHeight="1">
      <c r="A800" s="125">
        <v>21108</v>
      </c>
      <c r="B800" s="274" t="s">
        <v>671</v>
      </c>
      <c r="C800" s="335">
        <v>0</v>
      </c>
      <c r="D800" s="335">
        <v>0</v>
      </c>
      <c r="E800" s="335">
        <v>0</v>
      </c>
      <c r="F800" s="335">
        <v>0</v>
      </c>
      <c r="G800" s="334"/>
      <c r="H800" s="125" t="str">
        <f t="shared" si="12"/>
        <v>0000</v>
      </c>
    </row>
    <row r="801" spans="1:8" ht="21.95" hidden="1" customHeight="1">
      <c r="A801" s="125">
        <v>2110804</v>
      </c>
      <c r="B801" s="274" t="s">
        <v>672</v>
      </c>
      <c r="C801" s="335">
        <v>0</v>
      </c>
      <c r="D801" s="335">
        <v>0</v>
      </c>
      <c r="E801" s="335">
        <v>0</v>
      </c>
      <c r="F801" s="335">
        <v>0</v>
      </c>
      <c r="G801" s="334"/>
      <c r="H801" s="125" t="str">
        <f t="shared" si="12"/>
        <v>0000</v>
      </c>
    </row>
    <row r="802" spans="1:8" ht="21.95" hidden="1" customHeight="1">
      <c r="A802" s="125">
        <v>2110899</v>
      </c>
      <c r="B802" s="274" t="s">
        <v>673</v>
      </c>
      <c r="C802" s="335">
        <v>0</v>
      </c>
      <c r="D802" s="335">
        <v>0</v>
      </c>
      <c r="E802" s="335">
        <v>0</v>
      </c>
      <c r="F802" s="335">
        <v>0</v>
      </c>
      <c r="G802" s="334"/>
      <c r="H802" s="125" t="str">
        <f t="shared" si="12"/>
        <v>0000</v>
      </c>
    </row>
    <row r="803" spans="1:8" ht="21.95" hidden="1" customHeight="1">
      <c r="A803" s="125">
        <v>21109</v>
      </c>
      <c r="B803" s="274" t="s">
        <v>674</v>
      </c>
      <c r="C803" s="335">
        <v>0</v>
      </c>
      <c r="D803" s="335">
        <v>0</v>
      </c>
      <c r="E803" s="335">
        <v>0</v>
      </c>
      <c r="F803" s="335">
        <v>0</v>
      </c>
      <c r="G803" s="334"/>
      <c r="H803" s="125" t="str">
        <f t="shared" si="12"/>
        <v>0000</v>
      </c>
    </row>
    <row r="804" spans="1:8" ht="21.95" hidden="1" customHeight="1">
      <c r="A804" s="125">
        <v>2110901</v>
      </c>
      <c r="B804" s="274" t="s">
        <v>675</v>
      </c>
      <c r="C804" s="335"/>
      <c r="D804" s="335"/>
      <c r="E804" s="335">
        <v>0</v>
      </c>
      <c r="F804" s="335">
        <v>0</v>
      </c>
      <c r="G804" s="334"/>
      <c r="H804" s="125" t="str">
        <f t="shared" si="12"/>
        <v>00</v>
      </c>
    </row>
    <row r="805" spans="1:8" ht="21.95" customHeight="1">
      <c r="A805" s="125">
        <v>21110</v>
      </c>
      <c r="B805" s="274" t="s">
        <v>676</v>
      </c>
      <c r="C805" s="335">
        <v>0</v>
      </c>
      <c r="D805" s="335">
        <v>0</v>
      </c>
      <c r="E805" s="335">
        <v>144</v>
      </c>
      <c r="F805" s="335">
        <v>144</v>
      </c>
      <c r="G805" s="334">
        <v>1</v>
      </c>
      <c r="H805" s="125" t="str">
        <f t="shared" si="12"/>
        <v>00144144</v>
      </c>
    </row>
    <row r="806" spans="1:8" ht="21.95" customHeight="1">
      <c r="A806" s="125">
        <v>2111001</v>
      </c>
      <c r="B806" s="274" t="s">
        <v>677</v>
      </c>
      <c r="C806" s="335"/>
      <c r="D806" s="335"/>
      <c r="E806" s="335">
        <v>144</v>
      </c>
      <c r="F806" s="335">
        <v>144</v>
      </c>
      <c r="G806" s="334">
        <v>1</v>
      </c>
      <c r="H806" s="125" t="str">
        <f t="shared" si="12"/>
        <v>144144</v>
      </c>
    </row>
    <row r="807" spans="1:8" ht="21.95" customHeight="1">
      <c r="A807" s="125">
        <v>21111</v>
      </c>
      <c r="B807" s="274" t="s">
        <v>678</v>
      </c>
      <c r="C807" s="335">
        <v>0</v>
      </c>
      <c r="D807" s="335">
        <v>0</v>
      </c>
      <c r="E807" s="335">
        <v>837</v>
      </c>
      <c r="F807" s="335">
        <v>837</v>
      </c>
      <c r="G807" s="334">
        <v>1</v>
      </c>
      <c r="H807" s="125" t="str">
        <f t="shared" si="12"/>
        <v>00837837</v>
      </c>
    </row>
    <row r="808" spans="1:8" ht="21.95" customHeight="1">
      <c r="A808" s="125">
        <v>2111101</v>
      </c>
      <c r="B808" s="274" t="s">
        <v>679</v>
      </c>
      <c r="C808" s="335">
        <v>0</v>
      </c>
      <c r="D808" s="335">
        <v>0</v>
      </c>
      <c r="E808" s="335">
        <v>489</v>
      </c>
      <c r="F808" s="335">
        <v>489</v>
      </c>
      <c r="G808" s="334">
        <v>1</v>
      </c>
      <c r="H808" s="125" t="str">
        <f t="shared" si="12"/>
        <v>00489489</v>
      </c>
    </row>
    <row r="809" spans="1:8" ht="21.95" customHeight="1">
      <c r="A809" s="125">
        <v>2111102</v>
      </c>
      <c r="B809" s="274" t="s">
        <v>680</v>
      </c>
      <c r="C809" s="335">
        <v>0</v>
      </c>
      <c r="D809" s="335">
        <v>0</v>
      </c>
      <c r="E809" s="335">
        <v>348</v>
      </c>
      <c r="F809" s="335">
        <v>348</v>
      </c>
      <c r="G809" s="334">
        <v>1</v>
      </c>
      <c r="H809" s="125" t="str">
        <f t="shared" si="12"/>
        <v>00348348</v>
      </c>
    </row>
    <row r="810" spans="1:8" ht="21.95" hidden="1" customHeight="1">
      <c r="A810" s="125">
        <v>2111103</v>
      </c>
      <c r="B810" s="274" t="s">
        <v>681</v>
      </c>
      <c r="C810" s="335">
        <v>0</v>
      </c>
      <c r="D810" s="335">
        <v>0</v>
      </c>
      <c r="E810" s="335">
        <v>0</v>
      </c>
      <c r="F810" s="335">
        <v>0</v>
      </c>
      <c r="G810" s="334"/>
      <c r="H810" s="125" t="str">
        <f t="shared" si="12"/>
        <v>0000</v>
      </c>
    </row>
    <row r="811" spans="1:8" ht="21.95" hidden="1" customHeight="1">
      <c r="A811" s="125">
        <v>2111104</v>
      </c>
      <c r="B811" s="274" t="s">
        <v>682</v>
      </c>
      <c r="C811" s="335">
        <v>0</v>
      </c>
      <c r="D811" s="335">
        <v>0</v>
      </c>
      <c r="E811" s="335">
        <v>0</v>
      </c>
      <c r="F811" s="335">
        <v>0</v>
      </c>
      <c r="G811" s="334"/>
      <c r="H811" s="125" t="str">
        <f t="shared" si="12"/>
        <v>0000</v>
      </c>
    </row>
    <row r="812" spans="1:8" ht="21.95" hidden="1" customHeight="1">
      <c r="A812" s="125">
        <v>2111199</v>
      </c>
      <c r="B812" s="274" t="s">
        <v>683</v>
      </c>
      <c r="C812" s="335">
        <v>0</v>
      </c>
      <c r="D812" s="335">
        <v>0</v>
      </c>
      <c r="E812" s="335">
        <v>0</v>
      </c>
      <c r="F812" s="335">
        <v>0</v>
      </c>
      <c r="G812" s="334"/>
      <c r="H812" s="125" t="str">
        <f t="shared" si="12"/>
        <v>0000</v>
      </c>
    </row>
    <row r="813" spans="1:8" ht="21.95" customHeight="1">
      <c r="A813" s="125">
        <v>21112</v>
      </c>
      <c r="B813" s="274" t="s">
        <v>684</v>
      </c>
      <c r="C813" s="335">
        <v>0</v>
      </c>
      <c r="D813" s="335">
        <v>0</v>
      </c>
      <c r="E813" s="335">
        <v>55</v>
      </c>
      <c r="F813" s="335">
        <v>55</v>
      </c>
      <c r="G813" s="334">
        <v>1</v>
      </c>
      <c r="H813" s="125" t="str">
        <f t="shared" si="12"/>
        <v>005555</v>
      </c>
    </row>
    <row r="814" spans="1:8" ht="21.95" customHeight="1">
      <c r="A814" s="125">
        <v>2111201</v>
      </c>
      <c r="B814" s="274" t="s">
        <v>685</v>
      </c>
      <c r="C814" s="335"/>
      <c r="D814" s="335"/>
      <c r="E814" s="335">
        <v>55</v>
      </c>
      <c r="F814" s="335">
        <v>55</v>
      </c>
      <c r="G814" s="334">
        <v>1</v>
      </c>
      <c r="H814" s="125" t="str">
        <f t="shared" si="12"/>
        <v>5555</v>
      </c>
    </row>
    <row r="815" spans="1:8" ht="21.95" hidden="1" customHeight="1">
      <c r="A815" s="125">
        <v>21113</v>
      </c>
      <c r="B815" s="274" t="s">
        <v>686</v>
      </c>
      <c r="C815" s="335">
        <v>0</v>
      </c>
      <c r="D815" s="335">
        <v>0</v>
      </c>
      <c r="E815" s="335">
        <v>0</v>
      </c>
      <c r="F815" s="335">
        <v>0</v>
      </c>
      <c r="G815" s="334"/>
      <c r="H815" s="125" t="str">
        <f t="shared" si="12"/>
        <v>0000</v>
      </c>
    </row>
    <row r="816" spans="1:8" ht="21.95" hidden="1" customHeight="1">
      <c r="A816" s="125">
        <v>2111301</v>
      </c>
      <c r="B816" s="274" t="s">
        <v>687</v>
      </c>
      <c r="C816" s="335"/>
      <c r="D816" s="335"/>
      <c r="E816" s="335">
        <v>0</v>
      </c>
      <c r="F816" s="335">
        <v>0</v>
      </c>
      <c r="G816" s="334"/>
      <c r="H816" s="125" t="str">
        <f t="shared" si="12"/>
        <v>00</v>
      </c>
    </row>
    <row r="817" spans="1:8" ht="21.95" hidden="1" customHeight="1">
      <c r="A817" s="125">
        <v>21114</v>
      </c>
      <c r="B817" s="274" t="s">
        <v>688</v>
      </c>
      <c r="C817" s="335">
        <v>0</v>
      </c>
      <c r="D817" s="335">
        <v>0</v>
      </c>
      <c r="E817" s="335">
        <v>0</v>
      </c>
      <c r="F817" s="335">
        <v>0</v>
      </c>
      <c r="G817" s="334"/>
      <c r="H817" s="125" t="str">
        <f t="shared" si="12"/>
        <v>0000</v>
      </c>
    </row>
    <row r="818" spans="1:8" ht="21.95" hidden="1" customHeight="1">
      <c r="A818" s="125">
        <v>2111401</v>
      </c>
      <c r="B818" s="274" t="s">
        <v>94</v>
      </c>
      <c r="C818" s="335">
        <v>0</v>
      </c>
      <c r="D818" s="335">
        <v>0</v>
      </c>
      <c r="E818" s="335">
        <v>0</v>
      </c>
      <c r="F818" s="335">
        <v>0</v>
      </c>
      <c r="G818" s="334"/>
      <c r="H818" s="125" t="str">
        <f t="shared" si="12"/>
        <v>0000</v>
      </c>
    </row>
    <row r="819" spans="1:8" ht="21.95" hidden="1" customHeight="1">
      <c r="A819" s="125">
        <v>2111402</v>
      </c>
      <c r="B819" s="274" t="s">
        <v>95</v>
      </c>
      <c r="C819" s="335">
        <v>0</v>
      </c>
      <c r="D819" s="335">
        <v>0</v>
      </c>
      <c r="E819" s="335">
        <v>0</v>
      </c>
      <c r="F819" s="335">
        <v>0</v>
      </c>
      <c r="G819" s="334"/>
      <c r="H819" s="125" t="str">
        <f t="shared" si="12"/>
        <v>0000</v>
      </c>
    </row>
    <row r="820" spans="1:8" ht="21.95" hidden="1" customHeight="1">
      <c r="A820" s="125">
        <v>2111403</v>
      </c>
      <c r="B820" s="274" t="s">
        <v>96</v>
      </c>
      <c r="C820" s="335">
        <v>0</v>
      </c>
      <c r="D820" s="335">
        <v>0</v>
      </c>
      <c r="E820" s="335">
        <v>0</v>
      </c>
      <c r="F820" s="335">
        <v>0</v>
      </c>
      <c r="G820" s="334"/>
      <c r="H820" s="125" t="str">
        <f t="shared" si="12"/>
        <v>0000</v>
      </c>
    </row>
    <row r="821" spans="1:8" ht="21.95" hidden="1" customHeight="1">
      <c r="A821" s="125">
        <v>2111404</v>
      </c>
      <c r="B821" s="274" t="s">
        <v>689</v>
      </c>
      <c r="C821" s="335">
        <v>0</v>
      </c>
      <c r="D821" s="335">
        <v>0</v>
      </c>
      <c r="E821" s="335">
        <v>0</v>
      </c>
      <c r="F821" s="335">
        <v>0</v>
      </c>
      <c r="G821" s="334"/>
      <c r="H821" s="125" t="str">
        <f t="shared" si="12"/>
        <v>0000</v>
      </c>
    </row>
    <row r="822" spans="1:8" ht="21.95" hidden="1" customHeight="1">
      <c r="A822" s="125">
        <v>2111405</v>
      </c>
      <c r="B822" s="274" t="s">
        <v>690</v>
      </c>
      <c r="C822" s="335">
        <v>0</v>
      </c>
      <c r="D822" s="335">
        <v>0</v>
      </c>
      <c r="E822" s="335">
        <v>0</v>
      </c>
      <c r="F822" s="335">
        <v>0</v>
      </c>
      <c r="G822" s="334"/>
      <c r="H822" s="125" t="str">
        <f t="shared" si="12"/>
        <v>0000</v>
      </c>
    </row>
    <row r="823" spans="1:8" ht="21.95" hidden="1" customHeight="1">
      <c r="A823" s="125">
        <v>2111406</v>
      </c>
      <c r="B823" s="274" t="s">
        <v>691</v>
      </c>
      <c r="C823" s="335">
        <v>0</v>
      </c>
      <c r="D823" s="335">
        <v>0</v>
      </c>
      <c r="E823" s="335">
        <v>0</v>
      </c>
      <c r="F823" s="335">
        <v>0</v>
      </c>
      <c r="G823" s="334"/>
      <c r="H823" s="125" t="str">
        <f t="shared" si="12"/>
        <v>0000</v>
      </c>
    </row>
    <row r="824" spans="1:8" ht="21.95" hidden="1" customHeight="1">
      <c r="A824" s="125">
        <v>2111407</v>
      </c>
      <c r="B824" s="274" t="s">
        <v>692</v>
      </c>
      <c r="C824" s="335">
        <v>0</v>
      </c>
      <c r="D824" s="335">
        <v>0</v>
      </c>
      <c r="E824" s="335">
        <v>0</v>
      </c>
      <c r="F824" s="335">
        <v>0</v>
      </c>
      <c r="G824" s="334"/>
      <c r="H824" s="125" t="str">
        <f t="shared" si="12"/>
        <v>0000</v>
      </c>
    </row>
    <row r="825" spans="1:8" ht="21.95" hidden="1" customHeight="1">
      <c r="A825" s="125">
        <v>2111408</v>
      </c>
      <c r="B825" s="274" t="s">
        <v>693</v>
      </c>
      <c r="C825" s="335">
        <v>0</v>
      </c>
      <c r="D825" s="335">
        <v>0</v>
      </c>
      <c r="E825" s="335">
        <v>0</v>
      </c>
      <c r="F825" s="335">
        <v>0</v>
      </c>
      <c r="G825" s="334"/>
      <c r="H825" s="125" t="str">
        <f t="shared" si="12"/>
        <v>0000</v>
      </c>
    </row>
    <row r="826" spans="1:8" ht="21.95" hidden="1" customHeight="1">
      <c r="A826" s="125">
        <v>2111409</v>
      </c>
      <c r="B826" s="274" t="s">
        <v>694</v>
      </c>
      <c r="C826" s="335">
        <v>0</v>
      </c>
      <c r="D826" s="335">
        <v>0</v>
      </c>
      <c r="E826" s="335">
        <v>0</v>
      </c>
      <c r="F826" s="335">
        <v>0</v>
      </c>
      <c r="G826" s="334"/>
      <c r="H826" s="125" t="str">
        <f t="shared" si="12"/>
        <v>0000</v>
      </c>
    </row>
    <row r="827" spans="1:8" ht="21.95" hidden="1" customHeight="1">
      <c r="A827" s="125">
        <v>2111410</v>
      </c>
      <c r="B827" s="274" t="s">
        <v>695</v>
      </c>
      <c r="C827" s="335">
        <v>0</v>
      </c>
      <c r="D827" s="335">
        <v>0</v>
      </c>
      <c r="E827" s="335">
        <v>0</v>
      </c>
      <c r="F827" s="335">
        <v>0</v>
      </c>
      <c r="G827" s="334"/>
      <c r="H827" s="125" t="str">
        <f t="shared" si="12"/>
        <v>0000</v>
      </c>
    </row>
    <row r="828" spans="1:8" ht="21.95" hidden="1" customHeight="1">
      <c r="A828" s="125">
        <v>2111411</v>
      </c>
      <c r="B828" s="274" t="s">
        <v>135</v>
      </c>
      <c r="C828" s="335">
        <v>0</v>
      </c>
      <c r="D828" s="335">
        <v>0</v>
      </c>
      <c r="E828" s="335">
        <v>0</v>
      </c>
      <c r="F828" s="335">
        <v>0</v>
      </c>
      <c r="G828" s="334"/>
      <c r="H828" s="125" t="str">
        <f t="shared" si="12"/>
        <v>0000</v>
      </c>
    </row>
    <row r="829" spans="1:8" ht="21.95" hidden="1" customHeight="1">
      <c r="A829" s="125">
        <v>2111413</v>
      </c>
      <c r="B829" s="274" t="s">
        <v>696</v>
      </c>
      <c r="C829" s="335">
        <v>0</v>
      </c>
      <c r="D829" s="335">
        <v>0</v>
      </c>
      <c r="E829" s="335">
        <v>0</v>
      </c>
      <c r="F829" s="335">
        <v>0</v>
      </c>
      <c r="G829" s="334"/>
      <c r="H829" s="125" t="str">
        <f t="shared" si="12"/>
        <v>0000</v>
      </c>
    </row>
    <row r="830" spans="1:8" ht="21.95" hidden="1" customHeight="1">
      <c r="A830" s="125">
        <v>2111450</v>
      </c>
      <c r="B830" s="274" t="s">
        <v>103</v>
      </c>
      <c r="C830" s="335">
        <v>0</v>
      </c>
      <c r="D830" s="335">
        <v>0</v>
      </c>
      <c r="E830" s="335">
        <v>0</v>
      </c>
      <c r="F830" s="335">
        <v>0</v>
      </c>
      <c r="G830" s="334"/>
      <c r="H830" s="125" t="str">
        <f t="shared" si="12"/>
        <v>0000</v>
      </c>
    </row>
    <row r="831" spans="1:8" ht="21.95" hidden="1" customHeight="1">
      <c r="A831" s="125">
        <v>2111499</v>
      </c>
      <c r="B831" s="274" t="s">
        <v>697</v>
      </c>
      <c r="C831" s="335">
        <v>0</v>
      </c>
      <c r="D831" s="335">
        <v>0</v>
      </c>
      <c r="E831" s="335">
        <v>0</v>
      </c>
      <c r="F831" s="335">
        <v>0</v>
      </c>
      <c r="G831" s="334"/>
      <c r="H831" s="125" t="str">
        <f t="shared" si="12"/>
        <v>0000</v>
      </c>
    </row>
    <row r="832" spans="1:8" ht="21.95" customHeight="1">
      <c r="A832" s="125">
        <v>21199</v>
      </c>
      <c r="B832" s="274" t="s">
        <v>698</v>
      </c>
      <c r="C832" s="335">
        <v>0</v>
      </c>
      <c r="D832" s="335">
        <v>0</v>
      </c>
      <c r="E832" s="335">
        <v>557</v>
      </c>
      <c r="F832" s="335">
        <v>557</v>
      </c>
      <c r="G832" s="334">
        <v>1</v>
      </c>
      <c r="H832" s="125" t="str">
        <f t="shared" si="12"/>
        <v>00557557</v>
      </c>
    </row>
    <row r="833" spans="1:8" ht="21.95" customHeight="1">
      <c r="A833" s="125">
        <v>2119901</v>
      </c>
      <c r="B833" s="274" t="s">
        <v>699</v>
      </c>
      <c r="C833" s="335"/>
      <c r="D833" s="335"/>
      <c r="E833" s="335">
        <v>557</v>
      </c>
      <c r="F833" s="335">
        <v>557</v>
      </c>
      <c r="G833" s="334">
        <v>1</v>
      </c>
      <c r="H833" s="125" t="str">
        <f t="shared" si="12"/>
        <v>557557</v>
      </c>
    </row>
    <row r="834" spans="1:8" ht="21.95" customHeight="1">
      <c r="A834" s="125">
        <v>212</v>
      </c>
      <c r="B834" s="274" t="s">
        <v>38</v>
      </c>
      <c r="C834" s="335">
        <v>18235</v>
      </c>
      <c r="D834" s="335">
        <f>18235+31041</f>
        <v>49276</v>
      </c>
      <c r="E834" s="335">
        <v>96595</v>
      </c>
      <c r="F834" s="335">
        <v>96595</v>
      </c>
      <c r="G834" s="334">
        <v>1</v>
      </c>
      <c r="H834" s="125" t="str">
        <f t="shared" si="12"/>
        <v>18235492769659596595</v>
      </c>
    </row>
    <row r="835" spans="1:8" ht="21.95" customHeight="1">
      <c r="A835" s="125">
        <v>21201</v>
      </c>
      <c r="B835" s="274" t="s">
        <v>700</v>
      </c>
      <c r="C835" s="335">
        <v>3287</v>
      </c>
      <c r="D835" s="335">
        <v>3287</v>
      </c>
      <c r="E835" s="335">
        <v>5395</v>
      </c>
      <c r="F835" s="335">
        <v>5395</v>
      </c>
      <c r="G835" s="334">
        <v>1</v>
      </c>
      <c r="H835" s="125" t="str">
        <f t="shared" si="12"/>
        <v>3287328753955395</v>
      </c>
    </row>
    <row r="836" spans="1:8" ht="21.95" customHeight="1">
      <c r="A836" s="125">
        <v>2120101</v>
      </c>
      <c r="B836" s="274" t="s">
        <v>94</v>
      </c>
      <c r="C836" s="335">
        <v>1563</v>
      </c>
      <c r="D836" s="335">
        <v>1563</v>
      </c>
      <c r="E836" s="335">
        <v>1744</v>
      </c>
      <c r="F836" s="335">
        <v>1744</v>
      </c>
      <c r="G836" s="334">
        <v>1</v>
      </c>
      <c r="H836" s="125" t="str">
        <f t="shared" si="12"/>
        <v>1563156317441744</v>
      </c>
    </row>
    <row r="837" spans="1:8" ht="21.95" customHeight="1">
      <c r="A837" s="125">
        <v>2120102</v>
      </c>
      <c r="B837" s="274" t="s">
        <v>95</v>
      </c>
      <c r="C837" s="335">
        <v>215</v>
      </c>
      <c r="D837" s="335">
        <v>215</v>
      </c>
      <c r="E837" s="335">
        <v>349</v>
      </c>
      <c r="F837" s="335">
        <v>349</v>
      </c>
      <c r="G837" s="334">
        <v>1</v>
      </c>
      <c r="H837" s="125" t="str">
        <f t="shared" si="12"/>
        <v>215215349349</v>
      </c>
    </row>
    <row r="838" spans="1:8" ht="21.95" hidden="1" customHeight="1">
      <c r="A838" s="125">
        <v>2120103</v>
      </c>
      <c r="B838" s="274" t="s">
        <v>96</v>
      </c>
      <c r="C838" s="335">
        <v>0</v>
      </c>
      <c r="D838" s="335">
        <v>0</v>
      </c>
      <c r="E838" s="335">
        <v>0</v>
      </c>
      <c r="F838" s="335">
        <v>0</v>
      </c>
      <c r="G838" s="334"/>
      <c r="H838" s="125" t="str">
        <f t="shared" si="12"/>
        <v>0000</v>
      </c>
    </row>
    <row r="839" spans="1:8" ht="21.95" customHeight="1">
      <c r="A839" s="125">
        <v>2120104</v>
      </c>
      <c r="B839" s="274" t="s">
        <v>701</v>
      </c>
      <c r="C839" s="335">
        <v>524</v>
      </c>
      <c r="D839" s="335">
        <v>524</v>
      </c>
      <c r="E839" s="335">
        <v>2070</v>
      </c>
      <c r="F839" s="335">
        <v>2070</v>
      </c>
      <c r="G839" s="334">
        <v>1</v>
      </c>
      <c r="H839" s="125" t="str">
        <f t="shared" ref="H839:H902" si="13">C839&amp;D839&amp;E839&amp;F839</f>
        <v>52452420702070</v>
      </c>
    </row>
    <row r="840" spans="1:8" ht="21.95" hidden="1" customHeight="1">
      <c r="A840" s="125">
        <v>2120105</v>
      </c>
      <c r="B840" s="274" t="s">
        <v>702</v>
      </c>
      <c r="C840" s="335">
        <v>0</v>
      </c>
      <c r="D840" s="335">
        <v>0</v>
      </c>
      <c r="E840" s="335">
        <v>0</v>
      </c>
      <c r="F840" s="335">
        <v>0</v>
      </c>
      <c r="G840" s="334"/>
      <c r="H840" s="125" t="str">
        <f t="shared" si="13"/>
        <v>0000</v>
      </c>
    </row>
    <row r="841" spans="1:8" ht="21.95" customHeight="1">
      <c r="A841" s="125">
        <v>2120106</v>
      </c>
      <c r="B841" s="274" t="s">
        <v>703</v>
      </c>
      <c r="C841" s="335">
        <v>985</v>
      </c>
      <c r="D841" s="335">
        <v>985</v>
      </c>
      <c r="E841" s="335">
        <v>1232</v>
      </c>
      <c r="F841" s="335">
        <v>1232</v>
      </c>
      <c r="G841" s="334">
        <v>1</v>
      </c>
      <c r="H841" s="125" t="str">
        <f t="shared" si="13"/>
        <v>98598512321232</v>
      </c>
    </row>
    <row r="842" spans="1:8" ht="21.95" hidden="1" customHeight="1">
      <c r="A842" s="125">
        <v>2120107</v>
      </c>
      <c r="B842" s="274" t="s">
        <v>704</v>
      </c>
      <c r="C842" s="335">
        <v>0</v>
      </c>
      <c r="D842" s="335">
        <v>0</v>
      </c>
      <c r="E842" s="335">
        <v>0</v>
      </c>
      <c r="F842" s="335">
        <v>0</v>
      </c>
      <c r="G842" s="334"/>
      <c r="H842" s="125" t="str">
        <f t="shared" si="13"/>
        <v>0000</v>
      </c>
    </row>
    <row r="843" spans="1:8" ht="21.95" hidden="1" customHeight="1">
      <c r="A843" s="125">
        <v>2120109</v>
      </c>
      <c r="B843" s="274" t="s">
        <v>705</v>
      </c>
      <c r="C843" s="335">
        <v>0</v>
      </c>
      <c r="D843" s="335">
        <v>0</v>
      </c>
      <c r="E843" s="335">
        <v>0</v>
      </c>
      <c r="F843" s="335">
        <v>0</v>
      </c>
      <c r="G843" s="334"/>
      <c r="H843" s="125" t="str">
        <f t="shared" si="13"/>
        <v>0000</v>
      </c>
    </row>
    <row r="844" spans="1:8" ht="21.95" hidden="1" customHeight="1">
      <c r="A844" s="125">
        <v>2120110</v>
      </c>
      <c r="B844" s="274" t="s">
        <v>706</v>
      </c>
      <c r="C844" s="335">
        <v>0</v>
      </c>
      <c r="D844" s="335">
        <v>0</v>
      </c>
      <c r="E844" s="335">
        <v>0</v>
      </c>
      <c r="F844" s="335">
        <v>0</v>
      </c>
      <c r="G844" s="334"/>
      <c r="H844" s="125" t="str">
        <f t="shared" si="13"/>
        <v>0000</v>
      </c>
    </row>
    <row r="845" spans="1:8" ht="21.95" hidden="1" customHeight="1">
      <c r="A845" s="125">
        <v>2120199</v>
      </c>
      <c r="B845" s="274" t="s">
        <v>707</v>
      </c>
      <c r="C845" s="335">
        <v>0</v>
      </c>
      <c r="D845" s="335">
        <v>0</v>
      </c>
      <c r="E845" s="335">
        <v>0</v>
      </c>
      <c r="F845" s="335">
        <v>0</v>
      </c>
      <c r="G845" s="334"/>
      <c r="H845" s="125" t="str">
        <f t="shared" si="13"/>
        <v>0000</v>
      </c>
    </row>
    <row r="846" spans="1:8" ht="21.95" customHeight="1">
      <c r="A846" s="125">
        <v>21202</v>
      </c>
      <c r="B846" s="274" t="s">
        <v>708</v>
      </c>
      <c r="C846" s="335">
        <v>1136</v>
      </c>
      <c r="D846" s="335">
        <v>1136</v>
      </c>
      <c r="E846" s="335">
        <v>1812</v>
      </c>
      <c r="F846" s="335">
        <v>1812</v>
      </c>
      <c r="G846" s="334">
        <v>1</v>
      </c>
      <c r="H846" s="125" t="str">
        <f t="shared" si="13"/>
        <v>1136113618121812</v>
      </c>
    </row>
    <row r="847" spans="1:8" ht="21.95" customHeight="1">
      <c r="A847" s="125">
        <v>2120201</v>
      </c>
      <c r="B847" s="274" t="s">
        <v>709</v>
      </c>
      <c r="C847" s="335"/>
      <c r="D847" s="335"/>
      <c r="E847" s="335">
        <v>1812</v>
      </c>
      <c r="F847" s="335">
        <v>1812</v>
      </c>
      <c r="G847" s="334">
        <v>1</v>
      </c>
      <c r="H847" s="125" t="str">
        <f t="shared" si="13"/>
        <v>18121812</v>
      </c>
    </row>
    <row r="848" spans="1:8" ht="21.95" customHeight="1">
      <c r="A848" s="125">
        <v>21203</v>
      </c>
      <c r="B848" s="274" t="s">
        <v>710</v>
      </c>
      <c r="C848" s="335">
        <v>2104</v>
      </c>
      <c r="D848" s="335">
        <v>2104</v>
      </c>
      <c r="E848" s="335">
        <v>72200</v>
      </c>
      <c r="F848" s="335">
        <v>72200</v>
      </c>
      <c r="G848" s="334">
        <v>1</v>
      </c>
      <c r="H848" s="125" t="str">
        <f t="shared" si="13"/>
        <v>210421047220072200</v>
      </c>
    </row>
    <row r="849" spans="1:8" ht="21.95" customHeight="1">
      <c r="A849" s="125">
        <v>2120303</v>
      </c>
      <c r="B849" s="274" t="s">
        <v>711</v>
      </c>
      <c r="C849" s="335">
        <v>710</v>
      </c>
      <c r="D849" s="335">
        <f>710+31041</f>
        <v>31751</v>
      </c>
      <c r="E849" s="335">
        <v>69106</v>
      </c>
      <c r="F849" s="335">
        <v>69106</v>
      </c>
      <c r="G849" s="334">
        <v>1</v>
      </c>
      <c r="H849" s="125" t="str">
        <f t="shared" si="13"/>
        <v>710317516910669106</v>
      </c>
    </row>
    <row r="850" spans="1:8" ht="21.95" customHeight="1">
      <c r="A850" s="125">
        <v>2120399</v>
      </c>
      <c r="B850" s="274" t="s">
        <v>712</v>
      </c>
      <c r="C850" s="335">
        <v>1394</v>
      </c>
      <c r="D850" s="335">
        <f>1394+31041</f>
        <v>32435</v>
      </c>
      <c r="E850" s="335">
        <v>3094</v>
      </c>
      <c r="F850" s="335">
        <v>3094</v>
      </c>
      <c r="G850" s="334">
        <v>1</v>
      </c>
      <c r="H850" s="125" t="str">
        <f t="shared" si="13"/>
        <v>13943243530943094</v>
      </c>
    </row>
    <row r="851" spans="1:8" ht="21.95" customHeight="1">
      <c r="A851" s="125">
        <v>21205</v>
      </c>
      <c r="B851" s="274" t="s">
        <v>713</v>
      </c>
      <c r="C851" s="335">
        <v>11278</v>
      </c>
      <c r="D851" s="335">
        <v>11278</v>
      </c>
      <c r="E851" s="335">
        <v>13052</v>
      </c>
      <c r="F851" s="335">
        <v>13052</v>
      </c>
      <c r="G851" s="334">
        <v>1</v>
      </c>
      <c r="H851" s="125" t="str">
        <f t="shared" si="13"/>
        <v>11278112781305213052</v>
      </c>
    </row>
    <row r="852" spans="1:8" ht="21.95" customHeight="1">
      <c r="A852" s="125">
        <v>2120501</v>
      </c>
      <c r="B852" s="274" t="s">
        <v>714</v>
      </c>
      <c r="C852" s="335"/>
      <c r="D852" s="335"/>
      <c r="E852" s="335">
        <v>13052</v>
      </c>
      <c r="F852" s="335">
        <v>13052</v>
      </c>
      <c r="G852" s="334">
        <v>1</v>
      </c>
      <c r="H852" s="125" t="str">
        <f t="shared" si="13"/>
        <v>1305213052</v>
      </c>
    </row>
    <row r="853" spans="1:8" ht="21.95" hidden="1" customHeight="1">
      <c r="A853" s="125">
        <v>21206</v>
      </c>
      <c r="B853" s="274" t="s">
        <v>715</v>
      </c>
      <c r="C853" s="335">
        <v>0</v>
      </c>
      <c r="D853" s="335">
        <v>0</v>
      </c>
      <c r="E853" s="335">
        <v>0</v>
      </c>
      <c r="F853" s="335">
        <v>0</v>
      </c>
      <c r="G853" s="334"/>
      <c r="H853" s="125" t="str">
        <f t="shared" si="13"/>
        <v>0000</v>
      </c>
    </row>
    <row r="854" spans="1:8" ht="21.95" hidden="1" customHeight="1">
      <c r="A854" s="125">
        <v>2120601</v>
      </c>
      <c r="B854" s="274" t="s">
        <v>716</v>
      </c>
      <c r="C854" s="335"/>
      <c r="D854" s="335"/>
      <c r="E854" s="335">
        <v>0</v>
      </c>
      <c r="F854" s="335">
        <v>0</v>
      </c>
      <c r="G854" s="334"/>
      <c r="H854" s="125" t="str">
        <f t="shared" si="13"/>
        <v>00</v>
      </c>
    </row>
    <row r="855" spans="1:8" ht="21.95" customHeight="1">
      <c r="A855" s="125">
        <v>21299</v>
      </c>
      <c r="B855" s="274" t="s">
        <v>717</v>
      </c>
      <c r="C855" s="335">
        <v>430</v>
      </c>
      <c r="D855" s="335">
        <v>430</v>
      </c>
      <c r="E855" s="335">
        <v>4136</v>
      </c>
      <c r="F855" s="335">
        <v>4136</v>
      </c>
      <c r="G855" s="334">
        <v>1</v>
      </c>
      <c r="H855" s="125" t="str">
        <f t="shared" si="13"/>
        <v>43043041364136</v>
      </c>
    </row>
    <row r="856" spans="1:8" ht="21.95" customHeight="1">
      <c r="A856" s="125">
        <v>2129901</v>
      </c>
      <c r="B856" s="274" t="s">
        <v>718</v>
      </c>
      <c r="C856" s="335"/>
      <c r="D856" s="335"/>
      <c r="E856" s="335">
        <v>4136</v>
      </c>
      <c r="F856" s="335">
        <v>4136</v>
      </c>
      <c r="G856" s="334">
        <v>1</v>
      </c>
      <c r="H856" s="125" t="str">
        <f t="shared" si="13"/>
        <v>41364136</v>
      </c>
    </row>
    <row r="857" spans="1:8" ht="21.95" customHeight="1">
      <c r="A857" s="125">
        <v>213</v>
      </c>
      <c r="B857" s="274" t="s">
        <v>40</v>
      </c>
      <c r="C857" s="335">
        <v>121114</v>
      </c>
      <c r="D857" s="335">
        <v>121114</v>
      </c>
      <c r="E857" s="335">
        <v>139988</v>
      </c>
      <c r="F857" s="335">
        <v>139988</v>
      </c>
      <c r="G857" s="334">
        <v>1</v>
      </c>
      <c r="H857" s="125" t="str">
        <f t="shared" si="13"/>
        <v>121114121114139988139988</v>
      </c>
    </row>
    <row r="858" spans="1:8" ht="21.95" customHeight="1">
      <c r="A858" s="125">
        <v>21301</v>
      </c>
      <c r="B858" s="274" t="s">
        <v>719</v>
      </c>
      <c r="C858" s="335">
        <v>42186</v>
      </c>
      <c r="D858" s="335">
        <v>42186</v>
      </c>
      <c r="E858" s="335">
        <v>43048</v>
      </c>
      <c r="F858" s="335">
        <v>43048</v>
      </c>
      <c r="G858" s="334">
        <v>1</v>
      </c>
      <c r="H858" s="125" t="str">
        <f t="shared" si="13"/>
        <v>42186421864304843048</v>
      </c>
    </row>
    <row r="859" spans="1:8" ht="21.95" customHeight="1">
      <c r="A859" s="125">
        <v>2130101</v>
      </c>
      <c r="B859" s="274" t="s">
        <v>94</v>
      </c>
      <c r="C859" s="335">
        <v>1389</v>
      </c>
      <c r="D859" s="335">
        <v>1389</v>
      </c>
      <c r="E859" s="335">
        <v>1487</v>
      </c>
      <c r="F859" s="335">
        <v>1487</v>
      </c>
      <c r="G859" s="334">
        <v>1</v>
      </c>
      <c r="H859" s="125" t="str">
        <f t="shared" si="13"/>
        <v>1389138914871487</v>
      </c>
    </row>
    <row r="860" spans="1:8" ht="21.95" customHeight="1">
      <c r="A860" s="125">
        <v>2130102</v>
      </c>
      <c r="B860" s="274" t="s">
        <v>95</v>
      </c>
      <c r="C860" s="335">
        <v>10</v>
      </c>
      <c r="D860" s="335">
        <v>10</v>
      </c>
      <c r="E860" s="335">
        <v>10</v>
      </c>
      <c r="F860" s="335">
        <v>10</v>
      </c>
      <c r="G860" s="334">
        <v>1</v>
      </c>
      <c r="H860" s="125" t="str">
        <f t="shared" si="13"/>
        <v>10101010</v>
      </c>
    </row>
    <row r="861" spans="1:8" ht="21.95" hidden="1" customHeight="1">
      <c r="A861" s="125">
        <v>2130103</v>
      </c>
      <c r="B861" s="274" t="s">
        <v>96</v>
      </c>
      <c r="C861" s="335">
        <v>0</v>
      </c>
      <c r="D861" s="335">
        <v>0</v>
      </c>
      <c r="E861" s="335">
        <v>0</v>
      </c>
      <c r="F861" s="335">
        <v>0</v>
      </c>
      <c r="G861" s="334"/>
      <c r="H861" s="125" t="str">
        <f t="shared" si="13"/>
        <v>0000</v>
      </c>
    </row>
    <row r="862" spans="1:8" ht="21.95" customHeight="1">
      <c r="A862" s="125">
        <v>2130104</v>
      </c>
      <c r="B862" s="274" t="s">
        <v>103</v>
      </c>
      <c r="C862" s="335">
        <v>11516</v>
      </c>
      <c r="D862" s="335">
        <v>11516</v>
      </c>
      <c r="E862" s="335">
        <v>15019</v>
      </c>
      <c r="F862" s="335">
        <v>15019</v>
      </c>
      <c r="G862" s="334">
        <v>1</v>
      </c>
      <c r="H862" s="125" t="str">
        <f t="shared" si="13"/>
        <v>11516115161501915019</v>
      </c>
    </row>
    <row r="863" spans="1:8" ht="21.95" hidden="1" customHeight="1">
      <c r="A863" s="125">
        <v>2130105</v>
      </c>
      <c r="B863" s="274" t="s">
        <v>720</v>
      </c>
      <c r="C863" s="335">
        <v>0</v>
      </c>
      <c r="D863" s="335">
        <v>0</v>
      </c>
      <c r="E863" s="335">
        <v>0</v>
      </c>
      <c r="F863" s="335">
        <v>0</v>
      </c>
      <c r="G863" s="334"/>
      <c r="H863" s="125" t="str">
        <f t="shared" si="13"/>
        <v>0000</v>
      </c>
    </row>
    <row r="864" spans="1:8" ht="21.95" customHeight="1">
      <c r="A864" s="125">
        <v>2130106</v>
      </c>
      <c r="B864" s="274" t="s">
        <v>721</v>
      </c>
      <c r="C864" s="335">
        <v>7425</v>
      </c>
      <c r="D864" s="335">
        <v>7425</v>
      </c>
      <c r="E864" s="335">
        <v>3371</v>
      </c>
      <c r="F864" s="335">
        <v>3371</v>
      </c>
      <c r="G864" s="334">
        <v>1</v>
      </c>
      <c r="H864" s="125" t="str">
        <f t="shared" si="13"/>
        <v>7425742533713371</v>
      </c>
    </row>
    <row r="865" spans="1:8" ht="21.95" customHeight="1">
      <c r="A865" s="125">
        <v>2130108</v>
      </c>
      <c r="B865" s="274" t="s">
        <v>722</v>
      </c>
      <c r="C865" s="335">
        <v>1056</v>
      </c>
      <c r="D865" s="335">
        <v>1056</v>
      </c>
      <c r="E865" s="335">
        <v>262</v>
      </c>
      <c r="F865" s="335">
        <v>262</v>
      </c>
      <c r="G865" s="334">
        <v>1</v>
      </c>
      <c r="H865" s="125" t="str">
        <f t="shared" si="13"/>
        <v>10561056262262</v>
      </c>
    </row>
    <row r="866" spans="1:8" ht="21.95" customHeight="1">
      <c r="A866" s="125">
        <v>2130109</v>
      </c>
      <c r="B866" s="274" t="s">
        <v>723</v>
      </c>
      <c r="C866" s="335">
        <v>84</v>
      </c>
      <c r="D866" s="335">
        <v>84</v>
      </c>
      <c r="E866" s="335">
        <v>84</v>
      </c>
      <c r="F866" s="335">
        <v>84</v>
      </c>
      <c r="G866" s="334">
        <v>1</v>
      </c>
      <c r="H866" s="125" t="str">
        <f t="shared" si="13"/>
        <v>84848484</v>
      </c>
    </row>
    <row r="867" spans="1:8" ht="21.95" customHeight="1">
      <c r="A867" s="125">
        <v>2130110</v>
      </c>
      <c r="B867" s="274" t="s">
        <v>724</v>
      </c>
      <c r="C867" s="335">
        <v>30</v>
      </c>
      <c r="D867" s="335">
        <v>30</v>
      </c>
      <c r="E867" s="335">
        <v>30</v>
      </c>
      <c r="F867" s="335">
        <v>30</v>
      </c>
      <c r="G867" s="334">
        <v>1</v>
      </c>
      <c r="H867" s="125" t="str">
        <f t="shared" si="13"/>
        <v>30303030</v>
      </c>
    </row>
    <row r="868" spans="1:8" ht="21.95" customHeight="1">
      <c r="A868" s="125">
        <v>2130111</v>
      </c>
      <c r="B868" s="274" t="s">
        <v>725</v>
      </c>
      <c r="C868" s="335">
        <v>0</v>
      </c>
      <c r="D868" s="335">
        <v>0</v>
      </c>
      <c r="E868" s="335">
        <v>135</v>
      </c>
      <c r="F868" s="335">
        <v>135</v>
      </c>
      <c r="G868" s="334">
        <v>1</v>
      </c>
      <c r="H868" s="125" t="str">
        <f t="shared" si="13"/>
        <v>00135135</v>
      </c>
    </row>
    <row r="869" spans="1:8" ht="21.95" customHeight="1">
      <c r="A869" s="125">
        <v>2130112</v>
      </c>
      <c r="B869" s="274" t="s">
        <v>726</v>
      </c>
      <c r="C869" s="335">
        <v>156</v>
      </c>
      <c r="D869" s="335">
        <v>156</v>
      </c>
      <c r="E869" s="335">
        <v>1151</v>
      </c>
      <c r="F869" s="335">
        <v>1151</v>
      </c>
      <c r="G869" s="334">
        <v>1</v>
      </c>
      <c r="H869" s="125" t="str">
        <f t="shared" si="13"/>
        <v>15615611511151</v>
      </c>
    </row>
    <row r="870" spans="1:8" ht="21.95" hidden="1" customHeight="1">
      <c r="A870" s="125">
        <v>2130114</v>
      </c>
      <c r="B870" s="274" t="s">
        <v>727</v>
      </c>
      <c r="C870" s="335">
        <v>0</v>
      </c>
      <c r="D870" s="335">
        <v>0</v>
      </c>
      <c r="E870" s="335">
        <v>0</v>
      </c>
      <c r="F870" s="335">
        <v>0</v>
      </c>
      <c r="G870" s="334"/>
      <c r="H870" s="125" t="str">
        <f t="shared" si="13"/>
        <v>0000</v>
      </c>
    </row>
    <row r="871" spans="1:8" ht="21.95" customHeight="1">
      <c r="A871" s="125">
        <v>2130119</v>
      </c>
      <c r="B871" s="274" t="s">
        <v>728</v>
      </c>
      <c r="C871" s="335">
        <v>251</v>
      </c>
      <c r="D871" s="335">
        <v>251</v>
      </c>
      <c r="E871" s="335">
        <v>239</v>
      </c>
      <c r="F871" s="335">
        <v>239</v>
      </c>
      <c r="G871" s="334">
        <v>1</v>
      </c>
      <c r="H871" s="125" t="str">
        <f t="shared" si="13"/>
        <v>251251239239</v>
      </c>
    </row>
    <row r="872" spans="1:8" ht="21.95" hidden="1" customHeight="1">
      <c r="A872" s="125">
        <v>2130120</v>
      </c>
      <c r="B872" s="274" t="s">
        <v>729</v>
      </c>
      <c r="C872" s="335">
        <v>0</v>
      </c>
      <c r="D872" s="335">
        <v>0</v>
      </c>
      <c r="E872" s="335">
        <v>0</v>
      </c>
      <c r="F872" s="335">
        <v>0</v>
      </c>
      <c r="G872" s="334"/>
      <c r="H872" s="125" t="str">
        <f t="shared" si="13"/>
        <v>0000</v>
      </c>
    </row>
    <row r="873" spans="1:8" ht="21.95" hidden="1" customHeight="1">
      <c r="A873" s="125">
        <v>2130121</v>
      </c>
      <c r="B873" s="274" t="s">
        <v>730</v>
      </c>
      <c r="C873" s="335">
        <v>0</v>
      </c>
      <c r="D873" s="335">
        <v>0</v>
      </c>
      <c r="E873" s="335">
        <v>0</v>
      </c>
      <c r="F873" s="335">
        <v>0</v>
      </c>
      <c r="G873" s="334"/>
      <c r="H873" s="125" t="str">
        <f t="shared" si="13"/>
        <v>0000</v>
      </c>
    </row>
    <row r="874" spans="1:8" ht="21.95" customHeight="1">
      <c r="A874" s="125">
        <v>2130122</v>
      </c>
      <c r="B874" s="274" t="s">
        <v>731</v>
      </c>
      <c r="C874" s="335">
        <v>14034</v>
      </c>
      <c r="D874" s="335">
        <v>14034</v>
      </c>
      <c r="E874" s="335">
        <v>12974</v>
      </c>
      <c r="F874" s="335">
        <v>12974</v>
      </c>
      <c r="G874" s="334">
        <v>1</v>
      </c>
      <c r="H874" s="125" t="str">
        <f t="shared" si="13"/>
        <v>14034140341297412974</v>
      </c>
    </row>
    <row r="875" spans="1:8" ht="21.95" customHeight="1">
      <c r="A875" s="125">
        <v>2130124</v>
      </c>
      <c r="B875" s="274" t="s">
        <v>732</v>
      </c>
      <c r="C875" s="335">
        <v>1577</v>
      </c>
      <c r="D875" s="335">
        <v>1577</v>
      </c>
      <c r="E875" s="335">
        <v>4916</v>
      </c>
      <c r="F875" s="335">
        <v>4916</v>
      </c>
      <c r="G875" s="334">
        <v>1</v>
      </c>
      <c r="H875" s="125" t="str">
        <f t="shared" si="13"/>
        <v>1577157749164916</v>
      </c>
    </row>
    <row r="876" spans="1:8" ht="21.95" customHeight="1">
      <c r="A876" s="125">
        <v>2130125</v>
      </c>
      <c r="B876" s="274" t="s">
        <v>733</v>
      </c>
      <c r="C876" s="335">
        <v>30</v>
      </c>
      <c r="D876" s="335">
        <v>30</v>
      </c>
      <c r="E876" s="335">
        <v>30</v>
      </c>
      <c r="F876" s="335">
        <v>30</v>
      </c>
      <c r="G876" s="334">
        <v>1</v>
      </c>
      <c r="H876" s="125" t="str">
        <f t="shared" si="13"/>
        <v>30303030</v>
      </c>
    </row>
    <row r="877" spans="1:8" ht="21.95" customHeight="1">
      <c r="A877" s="125">
        <v>2130126</v>
      </c>
      <c r="B877" s="274" t="s">
        <v>734</v>
      </c>
      <c r="C877" s="335">
        <v>0</v>
      </c>
      <c r="D877" s="335">
        <v>0</v>
      </c>
      <c r="E877" s="335">
        <v>86</v>
      </c>
      <c r="F877" s="335">
        <v>86</v>
      </c>
      <c r="G877" s="334">
        <v>1</v>
      </c>
      <c r="H877" s="125" t="str">
        <f t="shared" si="13"/>
        <v>008686</v>
      </c>
    </row>
    <row r="878" spans="1:8" ht="21.95" customHeight="1">
      <c r="A878" s="125">
        <v>2130135</v>
      </c>
      <c r="B878" s="274" t="s">
        <v>735</v>
      </c>
      <c r="C878" s="335">
        <v>2941</v>
      </c>
      <c r="D878" s="335">
        <v>2941</v>
      </c>
      <c r="E878" s="335">
        <v>1120</v>
      </c>
      <c r="F878" s="335">
        <v>1120</v>
      </c>
      <c r="G878" s="334">
        <v>1</v>
      </c>
      <c r="H878" s="125" t="str">
        <f t="shared" si="13"/>
        <v>2941294111201120</v>
      </c>
    </row>
    <row r="879" spans="1:8" ht="21.95" customHeight="1">
      <c r="A879" s="125">
        <v>2130142</v>
      </c>
      <c r="B879" s="274" t="s">
        <v>736</v>
      </c>
      <c r="C879" s="335">
        <v>50</v>
      </c>
      <c r="D879" s="335">
        <v>50</v>
      </c>
      <c r="E879" s="335">
        <v>50</v>
      </c>
      <c r="F879" s="335">
        <v>50</v>
      </c>
      <c r="G879" s="334">
        <v>1</v>
      </c>
      <c r="H879" s="125" t="str">
        <f t="shared" si="13"/>
        <v>50505050</v>
      </c>
    </row>
    <row r="880" spans="1:8" ht="21.95" customHeight="1">
      <c r="A880" s="125">
        <v>2130148</v>
      </c>
      <c r="B880" s="274" t="s">
        <v>737</v>
      </c>
      <c r="C880" s="335">
        <v>70</v>
      </c>
      <c r="D880" s="335">
        <v>70</v>
      </c>
      <c r="E880" s="335">
        <v>35</v>
      </c>
      <c r="F880" s="335">
        <v>35</v>
      </c>
      <c r="G880" s="334">
        <v>1</v>
      </c>
      <c r="H880" s="125" t="str">
        <f t="shared" si="13"/>
        <v>70703535</v>
      </c>
    </row>
    <row r="881" spans="1:8" ht="21.95" customHeight="1">
      <c r="A881" s="125">
        <v>2130152</v>
      </c>
      <c r="B881" s="274" t="s">
        <v>738</v>
      </c>
      <c r="C881" s="335">
        <v>201</v>
      </c>
      <c r="D881" s="335">
        <v>201</v>
      </c>
      <c r="E881" s="335">
        <v>559</v>
      </c>
      <c r="F881" s="335">
        <v>559</v>
      </c>
      <c r="G881" s="334">
        <v>1</v>
      </c>
      <c r="H881" s="125" t="str">
        <f t="shared" si="13"/>
        <v>201201559559</v>
      </c>
    </row>
    <row r="882" spans="1:8" ht="21.95" customHeight="1">
      <c r="A882" s="125">
        <v>2130199</v>
      </c>
      <c r="B882" s="274" t="s">
        <v>739</v>
      </c>
      <c r="C882" s="335">
        <v>1366</v>
      </c>
      <c r="D882" s="335">
        <v>1366</v>
      </c>
      <c r="E882" s="335">
        <v>1490</v>
      </c>
      <c r="F882" s="335">
        <v>1490</v>
      </c>
      <c r="G882" s="334">
        <v>1</v>
      </c>
      <c r="H882" s="125" t="str">
        <f t="shared" si="13"/>
        <v>1366136614901490</v>
      </c>
    </row>
    <row r="883" spans="1:8" ht="21.95" customHeight="1">
      <c r="A883" s="125">
        <v>21302</v>
      </c>
      <c r="B883" s="274" t="s">
        <v>740</v>
      </c>
      <c r="C883" s="335">
        <v>21744</v>
      </c>
      <c r="D883" s="335">
        <v>21744</v>
      </c>
      <c r="E883" s="335">
        <v>17711</v>
      </c>
      <c r="F883" s="335">
        <v>17711</v>
      </c>
      <c r="G883" s="334">
        <v>1</v>
      </c>
      <c r="H883" s="125" t="str">
        <f t="shared" si="13"/>
        <v>21744217441771117711</v>
      </c>
    </row>
    <row r="884" spans="1:8" ht="21.95" customHeight="1">
      <c r="A884" s="125">
        <v>2130201</v>
      </c>
      <c r="B884" s="274" t="s">
        <v>94</v>
      </c>
      <c r="C884" s="335">
        <v>686</v>
      </c>
      <c r="D884" s="335">
        <v>686</v>
      </c>
      <c r="E884" s="335">
        <v>816</v>
      </c>
      <c r="F884" s="335">
        <v>816</v>
      </c>
      <c r="G884" s="334">
        <v>1</v>
      </c>
      <c r="H884" s="125" t="str">
        <f t="shared" si="13"/>
        <v>686686816816</v>
      </c>
    </row>
    <row r="885" spans="1:8" ht="21.95" hidden="1" customHeight="1">
      <c r="A885" s="125">
        <v>2130202</v>
      </c>
      <c r="B885" s="274" t="s">
        <v>95</v>
      </c>
      <c r="C885" s="335">
        <v>0</v>
      </c>
      <c r="D885" s="335">
        <v>0</v>
      </c>
      <c r="E885" s="335">
        <v>0</v>
      </c>
      <c r="F885" s="335">
        <v>0</v>
      </c>
      <c r="G885" s="334"/>
      <c r="H885" s="125" t="str">
        <f t="shared" si="13"/>
        <v>0000</v>
      </c>
    </row>
    <row r="886" spans="1:8" ht="21.95" hidden="1" customHeight="1">
      <c r="A886" s="125">
        <v>2130203</v>
      </c>
      <c r="B886" s="274" t="s">
        <v>96</v>
      </c>
      <c r="C886" s="335">
        <v>0</v>
      </c>
      <c r="D886" s="335">
        <v>0</v>
      </c>
      <c r="E886" s="335">
        <v>0</v>
      </c>
      <c r="F886" s="335">
        <v>0</v>
      </c>
      <c r="G886" s="334"/>
      <c r="H886" s="125" t="str">
        <f t="shared" si="13"/>
        <v>0000</v>
      </c>
    </row>
    <row r="887" spans="1:8" ht="21.95" customHeight="1">
      <c r="A887" s="125">
        <v>2130204</v>
      </c>
      <c r="B887" s="274" t="s">
        <v>741</v>
      </c>
      <c r="C887" s="335">
        <v>2800</v>
      </c>
      <c r="D887" s="335">
        <v>2800</v>
      </c>
      <c r="E887" s="335">
        <v>3459</v>
      </c>
      <c r="F887" s="335">
        <v>3459</v>
      </c>
      <c r="G887" s="334">
        <v>1</v>
      </c>
      <c r="H887" s="125" t="str">
        <f t="shared" si="13"/>
        <v>2800280034593459</v>
      </c>
    </row>
    <row r="888" spans="1:8" ht="21.95" customHeight="1">
      <c r="A888" s="125">
        <v>2130205</v>
      </c>
      <c r="B888" s="274" t="s">
        <v>742</v>
      </c>
      <c r="C888" s="335">
        <v>7269</v>
      </c>
      <c r="D888" s="335">
        <v>7269</v>
      </c>
      <c r="E888" s="335">
        <v>4247</v>
      </c>
      <c r="F888" s="335">
        <v>4247</v>
      </c>
      <c r="G888" s="334">
        <v>1</v>
      </c>
      <c r="H888" s="125" t="str">
        <f t="shared" si="13"/>
        <v>7269726942474247</v>
      </c>
    </row>
    <row r="889" spans="1:8" ht="21.95" hidden="1" customHeight="1">
      <c r="A889" s="125">
        <v>2130206</v>
      </c>
      <c r="B889" s="274" t="s">
        <v>743</v>
      </c>
      <c r="C889" s="335">
        <v>0</v>
      </c>
      <c r="D889" s="335">
        <v>0</v>
      </c>
      <c r="E889" s="335">
        <v>0</v>
      </c>
      <c r="F889" s="335">
        <v>0</v>
      </c>
      <c r="G889" s="334"/>
      <c r="H889" s="125" t="str">
        <f t="shared" si="13"/>
        <v>0000</v>
      </c>
    </row>
    <row r="890" spans="1:8" ht="21.95" customHeight="1">
      <c r="A890" s="125">
        <v>2130207</v>
      </c>
      <c r="B890" s="274" t="s">
        <v>744</v>
      </c>
      <c r="C890" s="335">
        <v>883</v>
      </c>
      <c r="D890" s="335">
        <v>883</v>
      </c>
      <c r="E890" s="335">
        <v>712</v>
      </c>
      <c r="F890" s="335">
        <v>712</v>
      </c>
      <c r="G890" s="334">
        <v>1</v>
      </c>
      <c r="H890" s="125" t="str">
        <f t="shared" si="13"/>
        <v>883883712712</v>
      </c>
    </row>
    <row r="891" spans="1:8" ht="21.95" customHeight="1">
      <c r="A891" s="125">
        <v>2130209</v>
      </c>
      <c r="B891" s="274" t="s">
        <v>745</v>
      </c>
      <c r="C891" s="335">
        <v>4700</v>
      </c>
      <c r="D891" s="335">
        <v>4700</v>
      </c>
      <c r="E891" s="335">
        <v>3936</v>
      </c>
      <c r="F891" s="335">
        <v>3936</v>
      </c>
      <c r="G891" s="334">
        <v>1</v>
      </c>
      <c r="H891" s="125" t="str">
        <f t="shared" si="13"/>
        <v>4700470039363936</v>
      </c>
    </row>
    <row r="892" spans="1:8" ht="21.95" customHeight="1">
      <c r="A892" s="125">
        <v>2130210</v>
      </c>
      <c r="B892" s="274" t="s">
        <v>746</v>
      </c>
      <c r="C892" s="335">
        <v>1483</v>
      </c>
      <c r="D892" s="335">
        <v>1483</v>
      </c>
      <c r="E892" s="335">
        <v>1338</v>
      </c>
      <c r="F892" s="335">
        <v>1338</v>
      </c>
      <c r="G892" s="334">
        <v>1</v>
      </c>
      <c r="H892" s="125" t="str">
        <f t="shared" si="13"/>
        <v>1483148313381338</v>
      </c>
    </row>
    <row r="893" spans="1:8" ht="21.95" customHeight="1">
      <c r="A893" s="125">
        <v>2130211</v>
      </c>
      <c r="B893" s="274" t="s">
        <v>747</v>
      </c>
      <c r="C893" s="335">
        <v>6</v>
      </c>
      <c r="D893" s="335">
        <v>6</v>
      </c>
      <c r="E893" s="335">
        <v>6</v>
      </c>
      <c r="F893" s="335">
        <v>6</v>
      </c>
      <c r="G893" s="334">
        <v>1</v>
      </c>
      <c r="H893" s="125" t="str">
        <f t="shared" si="13"/>
        <v>6666</v>
      </c>
    </row>
    <row r="894" spans="1:8" ht="21.95" customHeight="1">
      <c r="A894" s="125">
        <v>2130212</v>
      </c>
      <c r="B894" s="274" t="s">
        <v>748</v>
      </c>
      <c r="C894" s="335">
        <v>440</v>
      </c>
      <c r="D894" s="335">
        <v>440</v>
      </c>
      <c r="E894" s="335">
        <v>639</v>
      </c>
      <c r="F894" s="335">
        <v>639</v>
      </c>
      <c r="G894" s="334">
        <v>1</v>
      </c>
      <c r="H894" s="125" t="str">
        <f t="shared" si="13"/>
        <v>440440639639</v>
      </c>
    </row>
    <row r="895" spans="1:8" ht="21.95" customHeight="1">
      <c r="A895" s="125">
        <v>2130213</v>
      </c>
      <c r="B895" s="274" t="s">
        <v>749</v>
      </c>
      <c r="C895" s="335">
        <v>0</v>
      </c>
      <c r="D895" s="335">
        <v>0</v>
      </c>
      <c r="E895" s="335">
        <v>33</v>
      </c>
      <c r="F895" s="335">
        <v>33</v>
      </c>
      <c r="G895" s="334">
        <v>1</v>
      </c>
      <c r="H895" s="125" t="str">
        <f t="shared" si="13"/>
        <v>003333</v>
      </c>
    </row>
    <row r="896" spans="1:8" ht="21.95" hidden="1" customHeight="1">
      <c r="A896" s="125">
        <v>2130217</v>
      </c>
      <c r="B896" s="274" t="s">
        <v>750</v>
      </c>
      <c r="C896" s="335">
        <v>0</v>
      </c>
      <c r="D896" s="335">
        <v>0</v>
      </c>
      <c r="E896" s="335">
        <v>0</v>
      </c>
      <c r="F896" s="335">
        <v>0</v>
      </c>
      <c r="G896" s="334"/>
      <c r="H896" s="125" t="str">
        <f t="shared" si="13"/>
        <v>0000</v>
      </c>
    </row>
    <row r="897" spans="1:8" ht="21.95" hidden="1" customHeight="1">
      <c r="A897" s="125">
        <v>2130220</v>
      </c>
      <c r="B897" s="274" t="s">
        <v>751</v>
      </c>
      <c r="C897" s="335">
        <v>0</v>
      </c>
      <c r="D897" s="335">
        <v>0</v>
      </c>
      <c r="E897" s="335">
        <v>0</v>
      </c>
      <c r="F897" s="335">
        <v>0</v>
      </c>
      <c r="G897" s="334"/>
      <c r="H897" s="125" t="str">
        <f t="shared" si="13"/>
        <v>0000</v>
      </c>
    </row>
    <row r="898" spans="1:8" ht="21.95" customHeight="1">
      <c r="A898" s="125">
        <v>2130221</v>
      </c>
      <c r="B898" s="274" t="s">
        <v>752</v>
      </c>
      <c r="C898" s="335">
        <v>0</v>
      </c>
      <c r="D898" s="335">
        <v>0</v>
      </c>
      <c r="E898" s="335">
        <v>200</v>
      </c>
      <c r="F898" s="335">
        <v>200</v>
      </c>
      <c r="G898" s="334">
        <v>1</v>
      </c>
      <c r="H898" s="125" t="str">
        <f t="shared" si="13"/>
        <v>00200200</v>
      </c>
    </row>
    <row r="899" spans="1:8" ht="21.95" hidden="1" customHeight="1">
      <c r="A899" s="125">
        <v>2130223</v>
      </c>
      <c r="B899" s="274" t="s">
        <v>753</v>
      </c>
      <c r="C899" s="335">
        <v>0</v>
      </c>
      <c r="D899" s="335">
        <v>0</v>
      </c>
      <c r="E899" s="335">
        <v>0</v>
      </c>
      <c r="F899" s="335">
        <v>0</v>
      </c>
      <c r="G899" s="334"/>
      <c r="H899" s="125" t="str">
        <f t="shared" si="13"/>
        <v>0000</v>
      </c>
    </row>
    <row r="900" spans="1:8" ht="21.95" hidden="1" customHeight="1">
      <c r="A900" s="125">
        <v>2130226</v>
      </c>
      <c r="B900" s="274" t="s">
        <v>754</v>
      </c>
      <c r="C900" s="335">
        <v>0</v>
      </c>
      <c r="D900" s="335">
        <v>0</v>
      </c>
      <c r="E900" s="335">
        <v>0</v>
      </c>
      <c r="F900" s="335">
        <v>0</v>
      </c>
      <c r="G900" s="334"/>
      <c r="H900" s="125" t="str">
        <f t="shared" si="13"/>
        <v>0000</v>
      </c>
    </row>
    <row r="901" spans="1:8" ht="21.95" customHeight="1">
      <c r="A901" s="125">
        <v>2130227</v>
      </c>
      <c r="B901" s="274" t="s">
        <v>755</v>
      </c>
      <c r="C901" s="335">
        <v>0</v>
      </c>
      <c r="D901" s="335">
        <v>0</v>
      </c>
      <c r="E901" s="335">
        <v>354</v>
      </c>
      <c r="F901" s="335">
        <v>354</v>
      </c>
      <c r="G901" s="334">
        <v>1</v>
      </c>
      <c r="H901" s="125" t="str">
        <f t="shared" si="13"/>
        <v>00354354</v>
      </c>
    </row>
    <row r="902" spans="1:8" ht="21.95" hidden="1" customHeight="1">
      <c r="A902" s="125">
        <v>2130232</v>
      </c>
      <c r="B902" s="274" t="s">
        <v>756</v>
      </c>
      <c r="C902" s="335">
        <v>0</v>
      </c>
      <c r="D902" s="335">
        <v>0</v>
      </c>
      <c r="E902" s="335">
        <v>0</v>
      </c>
      <c r="F902" s="335">
        <v>0</v>
      </c>
      <c r="G902" s="334"/>
      <c r="H902" s="125" t="str">
        <f t="shared" si="13"/>
        <v>0000</v>
      </c>
    </row>
    <row r="903" spans="1:8" ht="21.95" customHeight="1">
      <c r="A903" s="125">
        <v>2130234</v>
      </c>
      <c r="B903" s="274" t="s">
        <v>757</v>
      </c>
      <c r="C903" s="335">
        <v>326</v>
      </c>
      <c r="D903" s="335">
        <v>326</v>
      </c>
      <c r="E903" s="335">
        <v>281</v>
      </c>
      <c r="F903" s="335">
        <v>281</v>
      </c>
      <c r="G903" s="334">
        <v>1</v>
      </c>
      <c r="H903" s="125" t="str">
        <f t="shared" ref="H903:H966" si="14">C903&amp;D903&amp;E903&amp;F903</f>
        <v>326326281281</v>
      </c>
    </row>
    <row r="904" spans="1:8" ht="21.95" hidden="1" customHeight="1">
      <c r="A904" s="125">
        <v>2130235</v>
      </c>
      <c r="B904" s="274" t="s">
        <v>758</v>
      </c>
      <c r="C904" s="335">
        <v>0</v>
      </c>
      <c r="D904" s="335">
        <v>0</v>
      </c>
      <c r="E904" s="335">
        <v>0</v>
      </c>
      <c r="F904" s="335">
        <v>0</v>
      </c>
      <c r="G904" s="334"/>
      <c r="H904" s="125" t="str">
        <f t="shared" si="14"/>
        <v>0000</v>
      </c>
    </row>
    <row r="905" spans="1:8" ht="21.95" hidden="1" customHeight="1">
      <c r="A905" s="125">
        <v>2130236</v>
      </c>
      <c r="B905" s="274" t="s">
        <v>759</v>
      </c>
      <c r="C905" s="335">
        <v>0</v>
      </c>
      <c r="D905" s="335">
        <v>0</v>
      </c>
      <c r="E905" s="335">
        <v>0</v>
      </c>
      <c r="F905" s="335">
        <v>0</v>
      </c>
      <c r="G905" s="334"/>
      <c r="H905" s="125" t="str">
        <f t="shared" si="14"/>
        <v>0000</v>
      </c>
    </row>
    <row r="906" spans="1:8" ht="21.95" customHeight="1">
      <c r="A906" s="125">
        <v>2130237</v>
      </c>
      <c r="B906" s="274" t="s">
        <v>760</v>
      </c>
      <c r="C906" s="335">
        <v>546</v>
      </c>
      <c r="D906" s="335">
        <v>546</v>
      </c>
      <c r="E906" s="335">
        <v>0</v>
      </c>
      <c r="F906" s="335">
        <v>0</v>
      </c>
      <c r="G906" s="334"/>
      <c r="H906" s="125" t="str">
        <f t="shared" si="14"/>
        <v>54654600</v>
      </c>
    </row>
    <row r="907" spans="1:8" ht="21.95" customHeight="1">
      <c r="A907" s="125">
        <v>2130299</v>
      </c>
      <c r="B907" s="274" t="s">
        <v>761</v>
      </c>
      <c r="C907" s="335">
        <v>2605</v>
      </c>
      <c r="D907" s="335">
        <v>2605</v>
      </c>
      <c r="E907" s="335">
        <v>1690</v>
      </c>
      <c r="F907" s="335">
        <v>1690</v>
      </c>
      <c r="G907" s="334">
        <v>1</v>
      </c>
      <c r="H907" s="125" t="str">
        <f t="shared" si="14"/>
        <v>2605260516901690</v>
      </c>
    </row>
    <row r="908" spans="1:8" ht="21.95" customHeight="1">
      <c r="A908" s="125">
        <v>21303</v>
      </c>
      <c r="B908" s="274" t="s">
        <v>762</v>
      </c>
      <c r="C908" s="335">
        <v>10459</v>
      </c>
      <c r="D908" s="335">
        <v>10459</v>
      </c>
      <c r="E908" s="335">
        <v>11980</v>
      </c>
      <c r="F908" s="335">
        <v>11980</v>
      </c>
      <c r="G908" s="334">
        <v>1</v>
      </c>
      <c r="H908" s="125" t="str">
        <f t="shared" si="14"/>
        <v>10459104591198011980</v>
      </c>
    </row>
    <row r="909" spans="1:8" ht="21.95" customHeight="1">
      <c r="A909" s="125">
        <v>2130301</v>
      </c>
      <c r="B909" s="274" t="s">
        <v>94</v>
      </c>
      <c r="C909" s="335">
        <v>205</v>
      </c>
      <c r="D909" s="335">
        <v>205</v>
      </c>
      <c r="E909" s="335">
        <v>231</v>
      </c>
      <c r="F909" s="335">
        <v>231</v>
      </c>
      <c r="G909" s="334">
        <v>1</v>
      </c>
      <c r="H909" s="125" t="str">
        <f t="shared" si="14"/>
        <v>205205231231</v>
      </c>
    </row>
    <row r="910" spans="1:8" ht="21.95" hidden="1" customHeight="1">
      <c r="A910" s="125">
        <v>2130302</v>
      </c>
      <c r="B910" s="274" t="s">
        <v>95</v>
      </c>
      <c r="C910" s="335">
        <v>0</v>
      </c>
      <c r="D910" s="335">
        <v>0</v>
      </c>
      <c r="E910" s="335">
        <v>0</v>
      </c>
      <c r="F910" s="335">
        <v>0</v>
      </c>
      <c r="G910" s="334"/>
      <c r="H910" s="125" t="str">
        <f t="shared" si="14"/>
        <v>0000</v>
      </c>
    </row>
    <row r="911" spans="1:8" ht="21.95" hidden="1" customHeight="1">
      <c r="A911" s="125">
        <v>2130303</v>
      </c>
      <c r="B911" s="274" t="s">
        <v>96</v>
      </c>
      <c r="C911" s="335">
        <v>0</v>
      </c>
      <c r="D911" s="335">
        <v>0</v>
      </c>
      <c r="E911" s="335">
        <v>0</v>
      </c>
      <c r="F911" s="335">
        <v>0</v>
      </c>
      <c r="G911" s="334"/>
      <c r="H911" s="125" t="str">
        <f t="shared" si="14"/>
        <v>0000</v>
      </c>
    </row>
    <row r="912" spans="1:8" ht="21.95" customHeight="1">
      <c r="A912" s="125">
        <v>2130304</v>
      </c>
      <c r="B912" s="274" t="s">
        <v>763</v>
      </c>
      <c r="C912" s="335">
        <v>1207</v>
      </c>
      <c r="D912" s="335">
        <v>1207</v>
      </c>
      <c r="E912" s="335">
        <v>1609</v>
      </c>
      <c r="F912" s="335">
        <v>1609</v>
      </c>
      <c r="G912" s="334">
        <v>1</v>
      </c>
      <c r="H912" s="125" t="str">
        <f t="shared" si="14"/>
        <v>1207120716091609</v>
      </c>
    </row>
    <row r="913" spans="1:8" ht="21.95" customHeight="1">
      <c r="A913" s="125">
        <v>2130305</v>
      </c>
      <c r="B913" s="274" t="s">
        <v>764</v>
      </c>
      <c r="C913" s="335">
        <v>2190</v>
      </c>
      <c r="D913" s="335">
        <v>2190</v>
      </c>
      <c r="E913" s="335">
        <v>2190</v>
      </c>
      <c r="F913" s="335">
        <v>2190</v>
      </c>
      <c r="G913" s="334">
        <v>1</v>
      </c>
      <c r="H913" s="125" t="str">
        <f t="shared" si="14"/>
        <v>2190219021902190</v>
      </c>
    </row>
    <row r="914" spans="1:8" ht="21.95" customHeight="1">
      <c r="A914" s="125">
        <v>2130306</v>
      </c>
      <c r="B914" s="274" t="s">
        <v>765</v>
      </c>
      <c r="C914" s="335">
        <v>1448</v>
      </c>
      <c r="D914" s="335">
        <v>1448</v>
      </c>
      <c r="E914" s="335">
        <v>1312</v>
      </c>
      <c r="F914" s="335">
        <v>1312</v>
      </c>
      <c r="G914" s="334">
        <v>1</v>
      </c>
      <c r="H914" s="125" t="str">
        <f t="shared" si="14"/>
        <v>1448144813121312</v>
      </c>
    </row>
    <row r="915" spans="1:8" ht="21.95" hidden="1" customHeight="1">
      <c r="A915" s="125">
        <v>2130307</v>
      </c>
      <c r="B915" s="274" t="s">
        <v>766</v>
      </c>
      <c r="C915" s="335">
        <v>0</v>
      </c>
      <c r="D915" s="335">
        <v>0</v>
      </c>
      <c r="E915" s="335">
        <v>0</v>
      </c>
      <c r="F915" s="335">
        <v>0</v>
      </c>
      <c r="G915" s="334"/>
      <c r="H915" s="125" t="str">
        <f t="shared" si="14"/>
        <v>0000</v>
      </c>
    </row>
    <row r="916" spans="1:8" ht="21.95" hidden="1" customHeight="1">
      <c r="A916" s="125">
        <v>2130308</v>
      </c>
      <c r="B916" s="274" t="s">
        <v>767</v>
      </c>
      <c r="C916" s="335">
        <v>0</v>
      </c>
      <c r="D916" s="335">
        <v>0</v>
      </c>
      <c r="E916" s="335">
        <v>0</v>
      </c>
      <c r="F916" s="335">
        <v>0</v>
      </c>
      <c r="G916" s="334"/>
      <c r="H916" s="125" t="str">
        <f t="shared" si="14"/>
        <v>0000</v>
      </c>
    </row>
    <row r="917" spans="1:8" ht="21.95" customHeight="1">
      <c r="A917" s="125">
        <v>2130309</v>
      </c>
      <c r="B917" s="274" t="s">
        <v>768</v>
      </c>
      <c r="C917" s="335">
        <v>25</v>
      </c>
      <c r="D917" s="335">
        <v>25</v>
      </c>
      <c r="E917" s="335">
        <v>25</v>
      </c>
      <c r="F917" s="335">
        <v>25</v>
      </c>
      <c r="G917" s="334">
        <v>1</v>
      </c>
      <c r="H917" s="125" t="str">
        <f t="shared" si="14"/>
        <v>25252525</v>
      </c>
    </row>
    <row r="918" spans="1:8" ht="21.95" customHeight="1">
      <c r="A918" s="125">
        <v>2130310</v>
      </c>
      <c r="B918" s="274" t="s">
        <v>769</v>
      </c>
      <c r="C918" s="335">
        <v>1156</v>
      </c>
      <c r="D918" s="335">
        <v>1156</v>
      </c>
      <c r="E918" s="335">
        <v>1156</v>
      </c>
      <c r="F918" s="335">
        <v>1156</v>
      </c>
      <c r="G918" s="334">
        <v>1</v>
      </c>
      <c r="H918" s="125" t="str">
        <f t="shared" si="14"/>
        <v>1156115611561156</v>
      </c>
    </row>
    <row r="919" spans="1:8" ht="21.95" customHeight="1">
      <c r="A919" s="125">
        <v>2130311</v>
      </c>
      <c r="B919" s="274" t="s">
        <v>770</v>
      </c>
      <c r="C919" s="335">
        <v>1497</v>
      </c>
      <c r="D919" s="335">
        <v>1497</v>
      </c>
      <c r="E919" s="335">
        <v>1907</v>
      </c>
      <c r="F919" s="335">
        <v>1907</v>
      </c>
      <c r="G919" s="334">
        <v>1</v>
      </c>
      <c r="H919" s="125" t="str">
        <f t="shared" si="14"/>
        <v>1497149719071907</v>
      </c>
    </row>
    <row r="920" spans="1:8" ht="21.95" customHeight="1">
      <c r="A920" s="125">
        <v>2130312</v>
      </c>
      <c r="B920" s="274" t="s">
        <v>771</v>
      </c>
      <c r="C920" s="335">
        <v>173</v>
      </c>
      <c r="D920" s="335">
        <v>173</v>
      </c>
      <c r="E920" s="335">
        <v>173</v>
      </c>
      <c r="F920" s="335">
        <v>173</v>
      </c>
      <c r="G920" s="334">
        <v>1</v>
      </c>
      <c r="H920" s="125" t="str">
        <f t="shared" si="14"/>
        <v>173173173173</v>
      </c>
    </row>
    <row r="921" spans="1:8" ht="21.95" customHeight="1">
      <c r="A921" s="125">
        <v>2130313</v>
      </c>
      <c r="B921" s="274" t="s">
        <v>772</v>
      </c>
      <c r="C921" s="335">
        <v>119</v>
      </c>
      <c r="D921" s="335">
        <v>119</v>
      </c>
      <c r="E921" s="335">
        <v>119</v>
      </c>
      <c r="F921" s="335">
        <v>119</v>
      </c>
      <c r="G921" s="334">
        <v>1</v>
      </c>
      <c r="H921" s="125" t="str">
        <f t="shared" si="14"/>
        <v>119119119119</v>
      </c>
    </row>
    <row r="922" spans="1:8" ht="21.95" customHeight="1">
      <c r="A922" s="125">
        <v>2130314</v>
      </c>
      <c r="B922" s="274" t="s">
        <v>773</v>
      </c>
      <c r="C922" s="335">
        <v>30</v>
      </c>
      <c r="D922" s="335">
        <v>30</v>
      </c>
      <c r="E922" s="335">
        <v>180</v>
      </c>
      <c r="F922" s="335">
        <v>180</v>
      </c>
      <c r="G922" s="334">
        <v>1</v>
      </c>
      <c r="H922" s="125" t="str">
        <f t="shared" si="14"/>
        <v>3030180180</v>
      </c>
    </row>
    <row r="923" spans="1:8" ht="21.95" hidden="1" customHeight="1">
      <c r="A923" s="125">
        <v>2130315</v>
      </c>
      <c r="B923" s="274" t="s">
        <v>774</v>
      </c>
      <c r="C923" s="335">
        <v>0</v>
      </c>
      <c r="D923" s="335">
        <v>0</v>
      </c>
      <c r="E923" s="335">
        <v>0</v>
      </c>
      <c r="F923" s="335">
        <v>0</v>
      </c>
      <c r="G923" s="334"/>
      <c r="H923" s="125" t="str">
        <f t="shared" si="14"/>
        <v>0000</v>
      </c>
    </row>
    <row r="924" spans="1:8" ht="21.95" customHeight="1">
      <c r="A924" s="125">
        <v>2130316</v>
      </c>
      <c r="B924" s="274" t="s">
        <v>775</v>
      </c>
      <c r="C924" s="335">
        <v>626</v>
      </c>
      <c r="D924" s="335">
        <v>626</v>
      </c>
      <c r="E924" s="335">
        <v>336</v>
      </c>
      <c r="F924" s="335">
        <v>336</v>
      </c>
      <c r="G924" s="334">
        <v>1</v>
      </c>
      <c r="H924" s="125" t="str">
        <f t="shared" si="14"/>
        <v>626626336336</v>
      </c>
    </row>
    <row r="925" spans="1:8" ht="21.95" hidden="1" customHeight="1">
      <c r="A925" s="125">
        <v>2130317</v>
      </c>
      <c r="B925" s="274" t="s">
        <v>776</v>
      </c>
      <c r="C925" s="335">
        <v>0</v>
      </c>
      <c r="D925" s="335">
        <v>0</v>
      </c>
      <c r="E925" s="335">
        <v>0</v>
      </c>
      <c r="F925" s="335">
        <v>0</v>
      </c>
      <c r="G925" s="334"/>
      <c r="H925" s="125" t="str">
        <f t="shared" si="14"/>
        <v>0000</v>
      </c>
    </row>
    <row r="926" spans="1:8" ht="21.95" hidden="1" customHeight="1">
      <c r="A926" s="125">
        <v>2130318</v>
      </c>
      <c r="B926" s="274" t="s">
        <v>777</v>
      </c>
      <c r="C926" s="335">
        <v>0</v>
      </c>
      <c r="D926" s="335">
        <v>0</v>
      </c>
      <c r="E926" s="335">
        <v>0</v>
      </c>
      <c r="F926" s="335">
        <v>0</v>
      </c>
      <c r="G926" s="334"/>
      <c r="H926" s="125" t="str">
        <f t="shared" si="14"/>
        <v>0000</v>
      </c>
    </row>
    <row r="927" spans="1:8" ht="21.95" customHeight="1">
      <c r="A927" s="125">
        <v>2130319</v>
      </c>
      <c r="B927" s="274" t="s">
        <v>778</v>
      </c>
      <c r="C927" s="335">
        <v>324</v>
      </c>
      <c r="D927" s="335">
        <v>324</v>
      </c>
      <c r="E927" s="335">
        <v>324</v>
      </c>
      <c r="F927" s="335">
        <v>324</v>
      </c>
      <c r="G927" s="334">
        <v>1</v>
      </c>
      <c r="H927" s="125" t="str">
        <f t="shared" si="14"/>
        <v>324324324324</v>
      </c>
    </row>
    <row r="928" spans="1:8" ht="21.95" customHeight="1">
      <c r="A928" s="125">
        <v>2130321</v>
      </c>
      <c r="B928" s="274" t="s">
        <v>779</v>
      </c>
      <c r="C928" s="335">
        <v>1439</v>
      </c>
      <c r="D928" s="335">
        <v>1439</v>
      </c>
      <c r="E928" s="335">
        <v>1158</v>
      </c>
      <c r="F928" s="335">
        <v>1158</v>
      </c>
      <c r="G928" s="334">
        <v>1</v>
      </c>
      <c r="H928" s="125" t="str">
        <f t="shared" si="14"/>
        <v>1439143911581158</v>
      </c>
    </row>
    <row r="929" spans="1:8" ht="21.95" hidden="1" customHeight="1">
      <c r="A929" s="125">
        <v>2130322</v>
      </c>
      <c r="B929" s="274" t="s">
        <v>780</v>
      </c>
      <c r="C929" s="335">
        <v>0</v>
      </c>
      <c r="D929" s="335">
        <v>0</v>
      </c>
      <c r="E929" s="335">
        <v>0</v>
      </c>
      <c r="F929" s="335">
        <v>0</v>
      </c>
      <c r="G929" s="334"/>
      <c r="H929" s="125" t="str">
        <f t="shared" si="14"/>
        <v>0000</v>
      </c>
    </row>
    <row r="930" spans="1:8" ht="21.95" hidden="1" customHeight="1">
      <c r="A930" s="125">
        <v>2130333</v>
      </c>
      <c r="B930" s="274" t="s">
        <v>753</v>
      </c>
      <c r="C930" s="335">
        <v>0</v>
      </c>
      <c r="D930" s="335">
        <v>0</v>
      </c>
      <c r="E930" s="335">
        <v>0</v>
      </c>
      <c r="F930" s="335">
        <v>0</v>
      </c>
      <c r="G930" s="334"/>
      <c r="H930" s="125" t="str">
        <f t="shared" si="14"/>
        <v>0000</v>
      </c>
    </row>
    <row r="931" spans="1:8" ht="21.95" hidden="1" customHeight="1">
      <c r="A931" s="125">
        <v>2130334</v>
      </c>
      <c r="B931" s="274" t="s">
        <v>781</v>
      </c>
      <c r="C931" s="335">
        <v>0</v>
      </c>
      <c r="D931" s="335">
        <v>0</v>
      </c>
      <c r="E931" s="335">
        <v>0</v>
      </c>
      <c r="F931" s="335">
        <v>0</v>
      </c>
      <c r="G931" s="334"/>
      <c r="H931" s="125" t="str">
        <f t="shared" si="14"/>
        <v>0000</v>
      </c>
    </row>
    <row r="932" spans="1:8" ht="21.95" customHeight="1">
      <c r="A932" s="125">
        <v>2130335</v>
      </c>
      <c r="B932" s="274" t="s">
        <v>782</v>
      </c>
      <c r="C932" s="335">
        <v>0</v>
      </c>
      <c r="D932" s="335">
        <v>0</v>
      </c>
      <c r="E932" s="335">
        <v>1190</v>
      </c>
      <c r="F932" s="335">
        <v>1190</v>
      </c>
      <c r="G932" s="334">
        <v>1</v>
      </c>
      <c r="H932" s="125" t="str">
        <f t="shared" si="14"/>
        <v>0011901190</v>
      </c>
    </row>
    <row r="933" spans="1:8" ht="21.95" customHeight="1">
      <c r="A933" s="125">
        <v>2130399</v>
      </c>
      <c r="B933" s="274" t="s">
        <v>783</v>
      </c>
      <c r="C933" s="335">
        <v>20</v>
      </c>
      <c r="D933" s="335">
        <v>20</v>
      </c>
      <c r="E933" s="335">
        <v>70</v>
      </c>
      <c r="F933" s="335">
        <v>70</v>
      </c>
      <c r="G933" s="334">
        <v>1</v>
      </c>
      <c r="H933" s="125" t="str">
        <f t="shared" si="14"/>
        <v>20207070</v>
      </c>
    </row>
    <row r="934" spans="1:8" ht="21.95" hidden="1" customHeight="1">
      <c r="A934" s="125">
        <v>21304</v>
      </c>
      <c r="B934" s="274" t="s">
        <v>784</v>
      </c>
      <c r="C934" s="335">
        <v>0</v>
      </c>
      <c r="D934" s="335">
        <v>0</v>
      </c>
      <c r="E934" s="335">
        <v>0</v>
      </c>
      <c r="F934" s="335">
        <v>0</v>
      </c>
      <c r="G934" s="334"/>
      <c r="H934" s="125" t="str">
        <f t="shared" si="14"/>
        <v>0000</v>
      </c>
    </row>
    <row r="935" spans="1:8" ht="21.95" hidden="1" customHeight="1">
      <c r="A935" s="125">
        <v>2130401</v>
      </c>
      <c r="B935" s="274" t="s">
        <v>94</v>
      </c>
      <c r="C935" s="335">
        <v>0</v>
      </c>
      <c r="D935" s="335">
        <v>0</v>
      </c>
      <c r="E935" s="335">
        <v>0</v>
      </c>
      <c r="F935" s="335">
        <v>0</v>
      </c>
      <c r="G935" s="334"/>
      <c r="H935" s="125" t="str">
        <f t="shared" si="14"/>
        <v>0000</v>
      </c>
    </row>
    <row r="936" spans="1:8" ht="21.95" hidden="1" customHeight="1">
      <c r="A936" s="125">
        <v>2130402</v>
      </c>
      <c r="B936" s="274" t="s">
        <v>95</v>
      </c>
      <c r="C936" s="335">
        <v>0</v>
      </c>
      <c r="D936" s="335">
        <v>0</v>
      </c>
      <c r="E936" s="335">
        <v>0</v>
      </c>
      <c r="F936" s="335">
        <v>0</v>
      </c>
      <c r="G936" s="334"/>
      <c r="H936" s="125" t="str">
        <f t="shared" si="14"/>
        <v>0000</v>
      </c>
    </row>
    <row r="937" spans="1:8" ht="21.95" hidden="1" customHeight="1">
      <c r="A937" s="125">
        <v>2130403</v>
      </c>
      <c r="B937" s="274" t="s">
        <v>96</v>
      </c>
      <c r="C937" s="335">
        <v>0</v>
      </c>
      <c r="D937" s="335">
        <v>0</v>
      </c>
      <c r="E937" s="335">
        <v>0</v>
      </c>
      <c r="F937" s="335">
        <v>0</v>
      </c>
      <c r="G937" s="334"/>
      <c r="H937" s="125" t="str">
        <f t="shared" si="14"/>
        <v>0000</v>
      </c>
    </row>
    <row r="938" spans="1:8" ht="21.95" hidden="1" customHeight="1">
      <c r="A938" s="125">
        <v>2130404</v>
      </c>
      <c r="B938" s="274" t="s">
        <v>785</v>
      </c>
      <c r="C938" s="335">
        <v>0</v>
      </c>
      <c r="D938" s="335">
        <v>0</v>
      </c>
      <c r="E938" s="335">
        <v>0</v>
      </c>
      <c r="F938" s="335">
        <v>0</v>
      </c>
      <c r="G938" s="334"/>
      <c r="H938" s="125" t="str">
        <f t="shared" si="14"/>
        <v>0000</v>
      </c>
    </row>
    <row r="939" spans="1:8" ht="21.95" hidden="1" customHeight="1">
      <c r="A939" s="125">
        <v>2130405</v>
      </c>
      <c r="B939" s="274" t="s">
        <v>786</v>
      </c>
      <c r="C939" s="335">
        <v>0</v>
      </c>
      <c r="D939" s="335">
        <v>0</v>
      </c>
      <c r="E939" s="335">
        <v>0</v>
      </c>
      <c r="F939" s="335">
        <v>0</v>
      </c>
      <c r="G939" s="334"/>
      <c r="H939" s="125" t="str">
        <f t="shared" si="14"/>
        <v>0000</v>
      </c>
    </row>
    <row r="940" spans="1:8" ht="21.95" hidden="1" customHeight="1">
      <c r="A940" s="125">
        <v>2130406</v>
      </c>
      <c r="B940" s="274" t="s">
        <v>787</v>
      </c>
      <c r="C940" s="335">
        <v>0</v>
      </c>
      <c r="D940" s="335">
        <v>0</v>
      </c>
      <c r="E940" s="335">
        <v>0</v>
      </c>
      <c r="F940" s="335">
        <v>0</v>
      </c>
      <c r="G940" s="334"/>
      <c r="H940" s="125" t="str">
        <f t="shared" si="14"/>
        <v>0000</v>
      </c>
    </row>
    <row r="941" spans="1:8" ht="21.95" hidden="1" customHeight="1">
      <c r="A941" s="125">
        <v>2130407</v>
      </c>
      <c r="B941" s="274" t="s">
        <v>788</v>
      </c>
      <c r="C941" s="335">
        <v>0</v>
      </c>
      <c r="D941" s="335">
        <v>0</v>
      </c>
      <c r="E941" s="335">
        <v>0</v>
      </c>
      <c r="F941" s="335">
        <v>0</v>
      </c>
      <c r="G941" s="334"/>
      <c r="H941" s="125" t="str">
        <f t="shared" si="14"/>
        <v>0000</v>
      </c>
    </row>
    <row r="942" spans="1:8" ht="21.95" hidden="1" customHeight="1">
      <c r="A942" s="125">
        <v>2130408</v>
      </c>
      <c r="B942" s="274" t="s">
        <v>789</v>
      </c>
      <c r="C942" s="335">
        <v>0</v>
      </c>
      <c r="D942" s="335">
        <v>0</v>
      </c>
      <c r="E942" s="335">
        <v>0</v>
      </c>
      <c r="F942" s="335">
        <v>0</v>
      </c>
      <c r="G942" s="334"/>
      <c r="H942" s="125" t="str">
        <f t="shared" si="14"/>
        <v>0000</v>
      </c>
    </row>
    <row r="943" spans="1:8" ht="21.95" hidden="1" customHeight="1">
      <c r="A943" s="125">
        <v>2130409</v>
      </c>
      <c r="B943" s="274" t="s">
        <v>790</v>
      </c>
      <c r="C943" s="335">
        <v>0</v>
      </c>
      <c r="D943" s="335">
        <v>0</v>
      </c>
      <c r="E943" s="335">
        <v>0</v>
      </c>
      <c r="F943" s="335">
        <v>0</v>
      </c>
      <c r="G943" s="334"/>
      <c r="H943" s="125" t="str">
        <f t="shared" si="14"/>
        <v>0000</v>
      </c>
    </row>
    <row r="944" spans="1:8" ht="21.95" hidden="1" customHeight="1">
      <c r="A944" s="125">
        <v>2130499</v>
      </c>
      <c r="B944" s="274" t="s">
        <v>791</v>
      </c>
      <c r="C944" s="335">
        <v>0</v>
      </c>
      <c r="D944" s="335">
        <v>0</v>
      </c>
      <c r="E944" s="335">
        <v>0</v>
      </c>
      <c r="F944" s="335">
        <v>0</v>
      </c>
      <c r="G944" s="334"/>
      <c r="H944" s="125" t="str">
        <f t="shared" si="14"/>
        <v>0000</v>
      </c>
    </row>
    <row r="945" spans="1:8" ht="21.95" customHeight="1">
      <c r="A945" s="125">
        <v>21305</v>
      </c>
      <c r="B945" s="274" t="s">
        <v>792</v>
      </c>
      <c r="C945" s="335">
        <v>25483</v>
      </c>
      <c r="D945" s="335">
        <v>25483</v>
      </c>
      <c r="E945" s="335">
        <v>35656</v>
      </c>
      <c r="F945" s="335">
        <v>35656</v>
      </c>
      <c r="G945" s="334">
        <v>1</v>
      </c>
      <c r="H945" s="125" t="str">
        <f t="shared" si="14"/>
        <v>25483254833565635656</v>
      </c>
    </row>
    <row r="946" spans="1:8" ht="21.95" customHeight="1">
      <c r="A946" s="125">
        <v>2130501</v>
      </c>
      <c r="B946" s="274" t="s">
        <v>94</v>
      </c>
      <c r="C946" s="335">
        <v>175</v>
      </c>
      <c r="D946" s="335">
        <v>175</v>
      </c>
      <c r="E946" s="335">
        <v>278</v>
      </c>
      <c r="F946" s="335">
        <v>278</v>
      </c>
      <c r="G946" s="334">
        <v>1</v>
      </c>
      <c r="H946" s="125" t="str">
        <f t="shared" si="14"/>
        <v>175175278278</v>
      </c>
    </row>
    <row r="947" spans="1:8" ht="21.95" customHeight="1">
      <c r="A947" s="125">
        <v>2130502</v>
      </c>
      <c r="B947" s="274" t="s">
        <v>95</v>
      </c>
      <c r="C947" s="335">
        <v>134</v>
      </c>
      <c r="D947" s="335">
        <v>134</v>
      </c>
      <c r="E947" s="335">
        <v>0</v>
      </c>
      <c r="F947" s="335">
        <v>0</v>
      </c>
      <c r="G947" s="334"/>
      <c r="H947" s="125" t="str">
        <f t="shared" si="14"/>
        <v>13413400</v>
      </c>
    </row>
    <row r="948" spans="1:8" ht="21.95" hidden="1" customHeight="1">
      <c r="A948" s="125">
        <v>2130503</v>
      </c>
      <c r="B948" s="274" t="s">
        <v>96</v>
      </c>
      <c r="C948" s="335">
        <v>0</v>
      </c>
      <c r="D948" s="335">
        <v>0</v>
      </c>
      <c r="E948" s="335">
        <v>0</v>
      </c>
      <c r="F948" s="335">
        <v>0</v>
      </c>
      <c r="G948" s="334"/>
      <c r="H948" s="125" t="str">
        <f t="shared" si="14"/>
        <v>0000</v>
      </c>
    </row>
    <row r="949" spans="1:8" ht="21.95" customHeight="1">
      <c r="A949" s="125">
        <v>2130504</v>
      </c>
      <c r="B949" s="274" t="s">
        <v>793</v>
      </c>
      <c r="C949" s="335">
        <v>21898</v>
      </c>
      <c r="D949" s="335">
        <v>21898</v>
      </c>
      <c r="E949" s="335">
        <v>12814</v>
      </c>
      <c r="F949" s="335">
        <v>12814</v>
      </c>
      <c r="G949" s="334">
        <v>1</v>
      </c>
      <c r="H949" s="125" t="str">
        <f t="shared" si="14"/>
        <v>21898218981281412814</v>
      </c>
    </row>
    <row r="950" spans="1:8" ht="21.95" customHeight="1">
      <c r="A950" s="125">
        <v>2130505</v>
      </c>
      <c r="B950" s="274" t="s">
        <v>794</v>
      </c>
      <c r="C950" s="335">
        <v>1642</v>
      </c>
      <c r="D950" s="335">
        <v>1642</v>
      </c>
      <c r="E950" s="335">
        <v>14562</v>
      </c>
      <c r="F950" s="335">
        <v>14562</v>
      </c>
      <c r="G950" s="334">
        <v>1</v>
      </c>
      <c r="H950" s="125" t="str">
        <f t="shared" si="14"/>
        <v>164216421456214562</v>
      </c>
    </row>
    <row r="951" spans="1:8" ht="21.95" customHeight="1">
      <c r="A951" s="125">
        <v>2130506</v>
      </c>
      <c r="B951" s="274" t="s">
        <v>795</v>
      </c>
      <c r="C951" s="335">
        <v>593</v>
      </c>
      <c r="D951" s="335">
        <v>593</v>
      </c>
      <c r="E951" s="335">
        <v>3283</v>
      </c>
      <c r="F951" s="335">
        <v>3283</v>
      </c>
      <c r="G951" s="334">
        <v>1</v>
      </c>
      <c r="H951" s="125" t="str">
        <f t="shared" si="14"/>
        <v>59359332833283</v>
      </c>
    </row>
    <row r="952" spans="1:8" ht="21.95" customHeight="1">
      <c r="A952" s="125">
        <v>2130507</v>
      </c>
      <c r="B952" s="274" t="s">
        <v>796</v>
      </c>
      <c r="C952" s="335">
        <v>522</v>
      </c>
      <c r="D952" s="335">
        <v>522</v>
      </c>
      <c r="E952" s="335">
        <v>2948</v>
      </c>
      <c r="F952" s="335">
        <v>2948</v>
      </c>
      <c r="G952" s="334">
        <v>1</v>
      </c>
      <c r="H952" s="125" t="str">
        <f t="shared" si="14"/>
        <v>52252229482948</v>
      </c>
    </row>
    <row r="953" spans="1:8" ht="21.95" hidden="1" customHeight="1">
      <c r="A953" s="125">
        <v>2130508</v>
      </c>
      <c r="B953" s="274" t="s">
        <v>797</v>
      </c>
      <c r="C953" s="335">
        <v>0</v>
      </c>
      <c r="D953" s="335">
        <v>0</v>
      </c>
      <c r="E953" s="335">
        <v>0</v>
      </c>
      <c r="F953" s="335">
        <v>0</v>
      </c>
      <c r="G953" s="334"/>
      <c r="H953" s="125" t="str">
        <f t="shared" si="14"/>
        <v>0000</v>
      </c>
    </row>
    <row r="954" spans="1:8" ht="21.95" customHeight="1">
      <c r="A954" s="125">
        <v>2130550</v>
      </c>
      <c r="B954" s="274" t="s">
        <v>798</v>
      </c>
      <c r="C954" s="335">
        <v>0</v>
      </c>
      <c r="D954" s="335">
        <v>0</v>
      </c>
      <c r="E954" s="335">
        <v>185</v>
      </c>
      <c r="F954" s="335">
        <v>185</v>
      </c>
      <c r="G954" s="334">
        <v>1</v>
      </c>
      <c r="H954" s="125" t="str">
        <f t="shared" si="14"/>
        <v>00185185</v>
      </c>
    </row>
    <row r="955" spans="1:8" ht="21.95" customHeight="1">
      <c r="A955" s="125">
        <v>2130599</v>
      </c>
      <c r="B955" s="274" t="s">
        <v>799</v>
      </c>
      <c r="C955" s="335">
        <v>519</v>
      </c>
      <c r="D955" s="335">
        <v>519</v>
      </c>
      <c r="E955" s="335">
        <v>1586</v>
      </c>
      <c r="F955" s="335">
        <v>1586</v>
      </c>
      <c r="G955" s="334">
        <v>1</v>
      </c>
      <c r="H955" s="125" t="str">
        <f t="shared" si="14"/>
        <v>51951915861586</v>
      </c>
    </row>
    <row r="956" spans="1:8" ht="21.95" customHeight="1">
      <c r="A956" s="125">
        <v>21306</v>
      </c>
      <c r="B956" s="274" t="s">
        <v>800</v>
      </c>
      <c r="C956" s="335">
        <v>1671</v>
      </c>
      <c r="D956" s="335">
        <v>1671</v>
      </c>
      <c r="E956" s="335">
        <v>7767</v>
      </c>
      <c r="F956" s="335">
        <v>7767</v>
      </c>
      <c r="G956" s="334">
        <v>1</v>
      </c>
      <c r="H956" s="125" t="str">
        <f t="shared" si="14"/>
        <v>1671167177677767</v>
      </c>
    </row>
    <row r="957" spans="1:8" ht="21.95" customHeight="1">
      <c r="A957" s="125">
        <v>2130601</v>
      </c>
      <c r="B957" s="274" t="s">
        <v>383</v>
      </c>
      <c r="C957" s="335">
        <v>161</v>
      </c>
      <c r="D957" s="335">
        <v>161</v>
      </c>
      <c r="E957" s="335">
        <v>154</v>
      </c>
      <c r="F957" s="335">
        <v>154</v>
      </c>
      <c r="G957" s="334">
        <v>1</v>
      </c>
      <c r="H957" s="125" t="str">
        <f t="shared" si="14"/>
        <v>161161154154</v>
      </c>
    </row>
    <row r="958" spans="1:8" ht="21.95" customHeight="1">
      <c r="A958" s="125">
        <v>2130602</v>
      </c>
      <c r="B958" s="274" t="s">
        <v>801</v>
      </c>
      <c r="C958" s="335">
        <v>1510</v>
      </c>
      <c r="D958" s="335">
        <v>1510</v>
      </c>
      <c r="E958" s="335">
        <v>7613</v>
      </c>
      <c r="F958" s="335">
        <v>7613</v>
      </c>
      <c r="G958" s="334">
        <v>1</v>
      </c>
      <c r="H958" s="125" t="str">
        <f t="shared" si="14"/>
        <v>1510151076137613</v>
      </c>
    </row>
    <row r="959" spans="1:8" ht="21.95" hidden="1" customHeight="1">
      <c r="A959" s="125">
        <v>2130603</v>
      </c>
      <c r="B959" s="274" t="s">
        <v>802</v>
      </c>
      <c r="C959" s="335">
        <v>0</v>
      </c>
      <c r="D959" s="335">
        <v>0</v>
      </c>
      <c r="E959" s="335">
        <v>0</v>
      </c>
      <c r="F959" s="335">
        <v>0</v>
      </c>
      <c r="G959" s="334"/>
      <c r="H959" s="125" t="str">
        <f t="shared" si="14"/>
        <v>0000</v>
      </c>
    </row>
    <row r="960" spans="1:8" ht="21.95" hidden="1" customHeight="1">
      <c r="A960" s="125">
        <v>2130604</v>
      </c>
      <c r="B960" s="274" t="s">
        <v>803</v>
      </c>
      <c r="C960" s="335">
        <v>0</v>
      </c>
      <c r="D960" s="335">
        <v>0</v>
      </c>
      <c r="E960" s="335">
        <v>0</v>
      </c>
      <c r="F960" s="335">
        <v>0</v>
      </c>
      <c r="G960" s="334"/>
      <c r="H960" s="125" t="str">
        <f t="shared" si="14"/>
        <v>0000</v>
      </c>
    </row>
    <row r="961" spans="1:8" ht="21.95" hidden="1" customHeight="1">
      <c r="A961" s="125">
        <v>2130699</v>
      </c>
      <c r="B961" s="274" t="s">
        <v>804</v>
      </c>
      <c r="C961" s="335">
        <v>0</v>
      </c>
      <c r="D961" s="335">
        <v>0</v>
      </c>
      <c r="E961" s="335">
        <v>0</v>
      </c>
      <c r="F961" s="335">
        <v>0</v>
      </c>
      <c r="G961" s="334"/>
      <c r="H961" s="125" t="str">
        <f t="shared" si="14"/>
        <v>0000</v>
      </c>
    </row>
    <row r="962" spans="1:8" ht="21.95" customHeight="1">
      <c r="A962" s="125">
        <v>21307</v>
      </c>
      <c r="B962" s="274" t="s">
        <v>805</v>
      </c>
      <c r="C962" s="335">
        <v>14777</v>
      </c>
      <c r="D962" s="335">
        <v>14777</v>
      </c>
      <c r="E962" s="335">
        <v>19883</v>
      </c>
      <c r="F962" s="335">
        <v>19883</v>
      </c>
      <c r="G962" s="334">
        <v>1</v>
      </c>
      <c r="H962" s="125" t="str">
        <f t="shared" si="14"/>
        <v>14777147771988319883</v>
      </c>
    </row>
    <row r="963" spans="1:8" ht="21.95" customHeight="1">
      <c r="A963" s="125">
        <v>2130701</v>
      </c>
      <c r="B963" s="274" t="s">
        <v>806</v>
      </c>
      <c r="C963" s="335">
        <v>4657</v>
      </c>
      <c r="D963" s="335">
        <v>4657</v>
      </c>
      <c r="E963" s="335">
        <v>7619</v>
      </c>
      <c r="F963" s="335">
        <v>7619</v>
      </c>
      <c r="G963" s="334">
        <v>1</v>
      </c>
      <c r="H963" s="125" t="str">
        <f t="shared" si="14"/>
        <v>4657465776197619</v>
      </c>
    </row>
    <row r="964" spans="1:8" ht="21.95" hidden="1" customHeight="1">
      <c r="A964" s="125">
        <v>2130704</v>
      </c>
      <c r="B964" s="274" t="s">
        <v>807</v>
      </c>
      <c r="C964" s="335">
        <v>0</v>
      </c>
      <c r="D964" s="335">
        <v>0</v>
      </c>
      <c r="E964" s="335">
        <v>0</v>
      </c>
      <c r="F964" s="335">
        <v>0</v>
      </c>
      <c r="G964" s="334"/>
      <c r="H964" s="125" t="str">
        <f t="shared" si="14"/>
        <v>0000</v>
      </c>
    </row>
    <row r="965" spans="1:8" ht="21.95" customHeight="1">
      <c r="A965" s="125">
        <v>2130705</v>
      </c>
      <c r="B965" s="274" t="s">
        <v>808</v>
      </c>
      <c r="C965" s="335">
        <v>10120</v>
      </c>
      <c r="D965" s="335">
        <v>10120</v>
      </c>
      <c r="E965" s="335">
        <v>12261</v>
      </c>
      <c r="F965" s="335">
        <v>12261</v>
      </c>
      <c r="G965" s="334">
        <v>1</v>
      </c>
      <c r="H965" s="125" t="str">
        <f t="shared" si="14"/>
        <v>10120101201226112261</v>
      </c>
    </row>
    <row r="966" spans="1:8" ht="21.95" hidden="1" customHeight="1">
      <c r="A966" s="125">
        <v>2130706</v>
      </c>
      <c r="B966" s="274" t="s">
        <v>809</v>
      </c>
      <c r="C966" s="335">
        <v>0</v>
      </c>
      <c r="D966" s="335">
        <v>0</v>
      </c>
      <c r="E966" s="335">
        <v>0</v>
      </c>
      <c r="F966" s="335">
        <v>0</v>
      </c>
      <c r="G966" s="334"/>
      <c r="H966" s="125" t="str">
        <f t="shared" si="14"/>
        <v>0000</v>
      </c>
    </row>
    <row r="967" spans="1:8" ht="21.95" hidden="1" customHeight="1">
      <c r="A967" s="125">
        <v>2130707</v>
      </c>
      <c r="B967" s="274" t="s">
        <v>810</v>
      </c>
      <c r="C967" s="335">
        <v>0</v>
      </c>
      <c r="D967" s="335">
        <v>0</v>
      </c>
      <c r="E967" s="335">
        <v>0</v>
      </c>
      <c r="F967" s="335">
        <v>0</v>
      </c>
      <c r="G967" s="334"/>
      <c r="H967" s="125" t="str">
        <f t="shared" ref="H967:H1030" si="15">C967&amp;D967&amp;E967&amp;F967</f>
        <v>0000</v>
      </c>
    </row>
    <row r="968" spans="1:8" ht="21.95" customHeight="1">
      <c r="A968" s="125">
        <v>2130799</v>
      </c>
      <c r="B968" s="274" t="s">
        <v>811</v>
      </c>
      <c r="C968" s="335">
        <v>0</v>
      </c>
      <c r="D968" s="335">
        <v>0</v>
      </c>
      <c r="E968" s="335">
        <v>3</v>
      </c>
      <c r="F968" s="335">
        <v>3</v>
      </c>
      <c r="G968" s="334">
        <v>1</v>
      </c>
      <c r="H968" s="125" t="str">
        <f t="shared" si="15"/>
        <v>0033</v>
      </c>
    </row>
    <row r="969" spans="1:8" ht="21.95" customHeight="1">
      <c r="A969" s="125">
        <v>21308</v>
      </c>
      <c r="B969" s="274" t="s">
        <v>812</v>
      </c>
      <c r="C969" s="335">
        <v>4758</v>
      </c>
      <c r="D969" s="335">
        <v>4758</v>
      </c>
      <c r="E969" s="335">
        <v>3922</v>
      </c>
      <c r="F969" s="335">
        <v>3922</v>
      </c>
      <c r="G969" s="334">
        <v>1</v>
      </c>
      <c r="H969" s="125" t="str">
        <f t="shared" si="15"/>
        <v>4758475839223922</v>
      </c>
    </row>
    <row r="970" spans="1:8" ht="21.95" hidden="1" customHeight="1">
      <c r="A970" s="125">
        <v>2130801</v>
      </c>
      <c r="B970" s="274" t="s">
        <v>813</v>
      </c>
      <c r="C970" s="335">
        <v>0</v>
      </c>
      <c r="D970" s="335">
        <v>0</v>
      </c>
      <c r="E970" s="335">
        <v>0</v>
      </c>
      <c r="F970" s="335">
        <v>0</v>
      </c>
      <c r="G970" s="334"/>
      <c r="H970" s="125" t="str">
        <f t="shared" si="15"/>
        <v>0000</v>
      </c>
    </row>
    <row r="971" spans="1:8" ht="21.95" hidden="1" customHeight="1">
      <c r="A971" s="125">
        <v>2130802</v>
      </c>
      <c r="B971" s="274" t="s">
        <v>814</v>
      </c>
      <c r="C971" s="335">
        <v>0</v>
      </c>
      <c r="D971" s="335">
        <v>0</v>
      </c>
      <c r="E971" s="335">
        <v>0</v>
      </c>
      <c r="F971" s="335">
        <v>0</v>
      </c>
      <c r="G971" s="334"/>
      <c r="H971" s="125" t="str">
        <f t="shared" si="15"/>
        <v>0000</v>
      </c>
    </row>
    <row r="972" spans="1:8" ht="21.95" customHeight="1">
      <c r="A972" s="125">
        <v>2130803</v>
      </c>
      <c r="B972" s="274" t="s">
        <v>815</v>
      </c>
      <c r="C972" s="335">
        <v>2529</v>
      </c>
      <c r="D972" s="335">
        <v>2529</v>
      </c>
      <c r="E972" s="335">
        <v>1764</v>
      </c>
      <c r="F972" s="335">
        <v>1764</v>
      </c>
      <c r="G972" s="334">
        <v>1</v>
      </c>
      <c r="H972" s="125" t="str">
        <f t="shared" si="15"/>
        <v>2529252917641764</v>
      </c>
    </row>
    <row r="973" spans="1:8" ht="21.95" customHeight="1">
      <c r="A973" s="125">
        <v>2130804</v>
      </c>
      <c r="B973" s="274" t="s">
        <v>816</v>
      </c>
      <c r="C973" s="335">
        <v>2167</v>
      </c>
      <c r="D973" s="335">
        <v>2167</v>
      </c>
      <c r="E973" s="335">
        <v>2158</v>
      </c>
      <c r="F973" s="335">
        <v>2158</v>
      </c>
      <c r="G973" s="334">
        <v>1</v>
      </c>
      <c r="H973" s="125" t="str">
        <f t="shared" si="15"/>
        <v>2167216721582158</v>
      </c>
    </row>
    <row r="974" spans="1:8" ht="21.95" hidden="1" customHeight="1">
      <c r="A974" s="125">
        <v>2130805</v>
      </c>
      <c r="B974" s="274" t="s">
        <v>817</v>
      </c>
      <c r="C974" s="335">
        <v>0</v>
      </c>
      <c r="D974" s="335">
        <v>0</v>
      </c>
      <c r="E974" s="335">
        <v>0</v>
      </c>
      <c r="F974" s="335">
        <v>0</v>
      </c>
      <c r="G974" s="334"/>
      <c r="H974" s="125" t="str">
        <f t="shared" si="15"/>
        <v>0000</v>
      </c>
    </row>
    <row r="975" spans="1:8" ht="21.95" customHeight="1">
      <c r="A975" s="125">
        <v>2130899</v>
      </c>
      <c r="B975" s="274" t="s">
        <v>818</v>
      </c>
      <c r="C975" s="335">
        <v>62</v>
      </c>
      <c r="D975" s="335">
        <v>62</v>
      </c>
      <c r="E975" s="335">
        <v>0</v>
      </c>
      <c r="F975" s="335">
        <v>0</v>
      </c>
      <c r="G975" s="334"/>
      <c r="H975" s="125" t="str">
        <f t="shared" si="15"/>
        <v>626200</v>
      </c>
    </row>
    <row r="976" spans="1:8" ht="21.95" hidden="1" customHeight="1">
      <c r="A976" s="125">
        <v>21309</v>
      </c>
      <c r="B976" s="274" t="s">
        <v>819</v>
      </c>
      <c r="C976" s="335">
        <v>0</v>
      </c>
      <c r="D976" s="335">
        <v>0</v>
      </c>
      <c r="E976" s="335">
        <v>0</v>
      </c>
      <c r="F976" s="335">
        <v>0</v>
      </c>
      <c r="G976" s="334"/>
      <c r="H976" s="125" t="str">
        <f t="shared" si="15"/>
        <v>0000</v>
      </c>
    </row>
    <row r="977" spans="1:8" ht="21.95" hidden="1" customHeight="1">
      <c r="A977" s="125">
        <v>2130901</v>
      </c>
      <c r="B977" s="274" t="s">
        <v>820</v>
      </c>
      <c r="C977" s="335">
        <v>0</v>
      </c>
      <c r="D977" s="335">
        <v>0</v>
      </c>
      <c r="E977" s="335">
        <v>0</v>
      </c>
      <c r="F977" s="335">
        <v>0</v>
      </c>
      <c r="G977" s="334"/>
      <c r="H977" s="125" t="str">
        <f t="shared" si="15"/>
        <v>0000</v>
      </c>
    </row>
    <row r="978" spans="1:8" ht="21.95" hidden="1" customHeight="1">
      <c r="A978" s="125">
        <v>2130999</v>
      </c>
      <c r="B978" s="274" t="s">
        <v>821</v>
      </c>
      <c r="C978" s="335">
        <v>0</v>
      </c>
      <c r="D978" s="335">
        <v>0</v>
      </c>
      <c r="E978" s="335">
        <v>0</v>
      </c>
      <c r="F978" s="335">
        <v>0</v>
      </c>
      <c r="G978" s="334"/>
      <c r="H978" s="125" t="str">
        <f t="shared" si="15"/>
        <v>0000</v>
      </c>
    </row>
    <row r="979" spans="1:8" ht="21.95" customHeight="1">
      <c r="A979" s="125">
        <v>21399</v>
      </c>
      <c r="B979" s="274" t="s">
        <v>822</v>
      </c>
      <c r="C979" s="335">
        <v>36</v>
      </c>
      <c r="D979" s="335">
        <v>36</v>
      </c>
      <c r="E979" s="335">
        <v>21</v>
      </c>
      <c r="F979" s="335">
        <v>21</v>
      </c>
      <c r="G979" s="334">
        <v>1</v>
      </c>
      <c r="H979" s="125" t="str">
        <f t="shared" si="15"/>
        <v>36362121</v>
      </c>
    </row>
    <row r="980" spans="1:8" ht="21.95" hidden="1" customHeight="1">
      <c r="A980" s="125">
        <v>2139901</v>
      </c>
      <c r="B980" s="274" t="s">
        <v>823</v>
      </c>
      <c r="C980" s="335">
        <v>0</v>
      </c>
      <c r="D980" s="335">
        <v>0</v>
      </c>
      <c r="E980" s="335">
        <v>0</v>
      </c>
      <c r="F980" s="335">
        <v>0</v>
      </c>
      <c r="G980" s="334"/>
      <c r="H980" s="125" t="str">
        <f t="shared" si="15"/>
        <v>0000</v>
      </c>
    </row>
    <row r="981" spans="1:8" ht="21.95" customHeight="1">
      <c r="A981" s="125">
        <v>2139999</v>
      </c>
      <c r="B981" s="274" t="s">
        <v>824</v>
      </c>
      <c r="C981" s="335">
        <v>36</v>
      </c>
      <c r="D981" s="335">
        <v>36</v>
      </c>
      <c r="E981" s="335">
        <v>21</v>
      </c>
      <c r="F981" s="335">
        <v>21</v>
      </c>
      <c r="G981" s="334">
        <v>1</v>
      </c>
      <c r="H981" s="125" t="str">
        <f t="shared" si="15"/>
        <v>36362121</v>
      </c>
    </row>
    <row r="982" spans="1:8" ht="21.95" customHeight="1">
      <c r="A982" s="125">
        <v>214</v>
      </c>
      <c r="B982" s="274" t="s">
        <v>42</v>
      </c>
      <c r="C982" s="335">
        <v>51945</v>
      </c>
      <c r="D982" s="335">
        <f>51945+2690</f>
        <v>54635</v>
      </c>
      <c r="E982" s="335">
        <v>25144</v>
      </c>
      <c r="F982" s="335">
        <v>25144</v>
      </c>
      <c r="G982" s="334">
        <v>1</v>
      </c>
      <c r="H982" s="125" t="str">
        <f t="shared" si="15"/>
        <v>51945546352514425144</v>
      </c>
    </row>
    <row r="983" spans="1:8" ht="21.95" customHeight="1">
      <c r="A983" s="125">
        <v>21401</v>
      </c>
      <c r="B983" s="274" t="s">
        <v>825</v>
      </c>
      <c r="C983" s="335">
        <v>8729</v>
      </c>
      <c r="D983" s="335">
        <v>8729</v>
      </c>
      <c r="E983" s="335">
        <v>6112</v>
      </c>
      <c r="F983" s="335">
        <v>6112</v>
      </c>
      <c r="G983" s="334">
        <v>1</v>
      </c>
      <c r="H983" s="125" t="str">
        <f t="shared" si="15"/>
        <v>8729872961126112</v>
      </c>
    </row>
    <row r="984" spans="1:8" ht="21.95" customHeight="1">
      <c r="A984" s="125">
        <v>2140101</v>
      </c>
      <c r="B984" s="274" t="s">
        <v>94</v>
      </c>
      <c r="C984" s="335">
        <v>171</v>
      </c>
      <c r="D984" s="335">
        <v>171</v>
      </c>
      <c r="E984" s="335">
        <v>144</v>
      </c>
      <c r="F984" s="335">
        <v>144</v>
      </c>
      <c r="G984" s="334">
        <v>1</v>
      </c>
      <c r="H984" s="125" t="str">
        <f t="shared" si="15"/>
        <v>171171144144</v>
      </c>
    </row>
    <row r="985" spans="1:8" ht="21.95" customHeight="1">
      <c r="A985" s="125">
        <v>2140102</v>
      </c>
      <c r="B985" s="274" t="s">
        <v>95</v>
      </c>
      <c r="C985" s="335">
        <v>80</v>
      </c>
      <c r="D985" s="335">
        <v>80</v>
      </c>
      <c r="E985" s="335">
        <v>0</v>
      </c>
      <c r="F985" s="335">
        <v>0</v>
      </c>
      <c r="G985" s="334"/>
      <c r="H985" s="125" t="str">
        <f t="shared" si="15"/>
        <v>808000</v>
      </c>
    </row>
    <row r="986" spans="1:8" ht="21.95" hidden="1" customHeight="1">
      <c r="A986" s="125">
        <v>2140103</v>
      </c>
      <c r="B986" s="274" t="s">
        <v>96</v>
      </c>
      <c r="C986" s="335">
        <v>0</v>
      </c>
      <c r="D986" s="335">
        <v>0</v>
      </c>
      <c r="E986" s="335">
        <v>0</v>
      </c>
      <c r="F986" s="335">
        <v>0</v>
      </c>
      <c r="G986" s="334"/>
      <c r="H986" s="125" t="str">
        <f t="shared" si="15"/>
        <v>0000</v>
      </c>
    </row>
    <row r="987" spans="1:8" ht="21.95" customHeight="1">
      <c r="A987" s="125">
        <v>2140104</v>
      </c>
      <c r="B987" s="274" t="s">
        <v>826</v>
      </c>
      <c r="C987" s="335">
        <v>149</v>
      </c>
      <c r="D987" s="335">
        <v>149</v>
      </c>
      <c r="E987" s="335">
        <v>148</v>
      </c>
      <c r="F987" s="335">
        <v>148</v>
      </c>
      <c r="G987" s="334">
        <v>1</v>
      </c>
      <c r="H987" s="125" t="str">
        <f t="shared" si="15"/>
        <v>149149148148</v>
      </c>
    </row>
    <row r="988" spans="1:8" ht="21.95" customHeight="1">
      <c r="A988" s="125">
        <v>2140106</v>
      </c>
      <c r="B988" s="274" t="s">
        <v>827</v>
      </c>
      <c r="C988" s="335">
        <v>5002</v>
      </c>
      <c r="D988" s="335">
        <v>5002</v>
      </c>
      <c r="E988" s="335">
        <v>3281</v>
      </c>
      <c r="F988" s="335">
        <v>3281</v>
      </c>
      <c r="G988" s="334">
        <v>1</v>
      </c>
      <c r="H988" s="125" t="str">
        <f t="shared" si="15"/>
        <v>5002500232813281</v>
      </c>
    </row>
    <row r="989" spans="1:8" ht="21.95" hidden="1" customHeight="1">
      <c r="A989" s="125">
        <v>2140109</v>
      </c>
      <c r="B989" s="274" t="s">
        <v>828</v>
      </c>
      <c r="C989" s="335">
        <v>0</v>
      </c>
      <c r="D989" s="335">
        <v>0</v>
      </c>
      <c r="E989" s="335">
        <v>0</v>
      </c>
      <c r="F989" s="335">
        <v>0</v>
      </c>
      <c r="G989" s="334"/>
      <c r="H989" s="125" t="str">
        <f t="shared" si="15"/>
        <v>0000</v>
      </c>
    </row>
    <row r="990" spans="1:8" ht="21.95" hidden="1" customHeight="1">
      <c r="A990" s="125">
        <v>2140110</v>
      </c>
      <c r="B990" s="274" t="s">
        <v>829</v>
      </c>
      <c r="C990" s="335">
        <v>0</v>
      </c>
      <c r="D990" s="335">
        <v>0</v>
      </c>
      <c r="E990" s="335">
        <v>0</v>
      </c>
      <c r="F990" s="335">
        <v>0</v>
      </c>
      <c r="G990" s="334"/>
      <c r="H990" s="125" t="str">
        <f t="shared" si="15"/>
        <v>0000</v>
      </c>
    </row>
    <row r="991" spans="1:8" ht="21.95" hidden="1" customHeight="1">
      <c r="A991" s="125">
        <v>2140111</v>
      </c>
      <c r="B991" s="274" t="s">
        <v>830</v>
      </c>
      <c r="C991" s="335">
        <v>0</v>
      </c>
      <c r="D991" s="335">
        <v>0</v>
      </c>
      <c r="E991" s="335">
        <v>0</v>
      </c>
      <c r="F991" s="335">
        <v>0</v>
      </c>
      <c r="G991" s="334"/>
      <c r="H991" s="125" t="str">
        <f t="shared" si="15"/>
        <v>0000</v>
      </c>
    </row>
    <row r="992" spans="1:8" ht="21.95" customHeight="1">
      <c r="A992" s="125">
        <v>2140112</v>
      </c>
      <c r="B992" s="274" t="s">
        <v>831</v>
      </c>
      <c r="C992" s="335">
        <v>2315</v>
      </c>
      <c r="D992" s="335">
        <v>2315</v>
      </c>
      <c r="E992" s="335">
        <v>1838</v>
      </c>
      <c r="F992" s="335">
        <v>1838</v>
      </c>
      <c r="G992" s="334">
        <v>1</v>
      </c>
      <c r="H992" s="125" t="str">
        <f t="shared" si="15"/>
        <v>2315231518381838</v>
      </c>
    </row>
    <row r="993" spans="1:8" ht="21.95" hidden="1" customHeight="1">
      <c r="A993" s="125">
        <v>2140114</v>
      </c>
      <c r="B993" s="274" t="s">
        <v>832</v>
      </c>
      <c r="C993" s="335">
        <v>0</v>
      </c>
      <c r="D993" s="335">
        <v>0</v>
      </c>
      <c r="E993" s="335">
        <v>0</v>
      </c>
      <c r="F993" s="335">
        <v>0</v>
      </c>
      <c r="G993" s="334"/>
      <c r="H993" s="125" t="str">
        <f t="shared" si="15"/>
        <v>0000</v>
      </c>
    </row>
    <row r="994" spans="1:8" ht="21.95" hidden="1" customHeight="1">
      <c r="A994" s="125">
        <v>2140122</v>
      </c>
      <c r="B994" s="274" t="s">
        <v>833</v>
      </c>
      <c r="C994" s="335">
        <v>0</v>
      </c>
      <c r="D994" s="335">
        <v>0</v>
      </c>
      <c r="E994" s="335">
        <v>0</v>
      </c>
      <c r="F994" s="335">
        <v>0</v>
      </c>
      <c r="G994" s="334"/>
      <c r="H994" s="125" t="str">
        <f t="shared" si="15"/>
        <v>0000</v>
      </c>
    </row>
    <row r="995" spans="1:8" ht="21.95" hidden="1" customHeight="1">
      <c r="A995" s="125">
        <v>2140123</v>
      </c>
      <c r="B995" s="274" t="s">
        <v>834</v>
      </c>
      <c r="C995" s="335">
        <v>0</v>
      </c>
      <c r="D995" s="335">
        <v>0</v>
      </c>
      <c r="E995" s="335">
        <v>0</v>
      </c>
      <c r="F995" s="335">
        <v>0</v>
      </c>
      <c r="G995" s="334"/>
      <c r="H995" s="125" t="str">
        <f t="shared" si="15"/>
        <v>0000</v>
      </c>
    </row>
    <row r="996" spans="1:8" ht="21.95" hidden="1" customHeight="1">
      <c r="A996" s="125">
        <v>2140127</v>
      </c>
      <c r="B996" s="274" t="s">
        <v>835</v>
      </c>
      <c r="C996" s="335">
        <v>0</v>
      </c>
      <c r="D996" s="335">
        <v>0</v>
      </c>
      <c r="E996" s="335">
        <v>0</v>
      </c>
      <c r="F996" s="335">
        <v>0</v>
      </c>
      <c r="G996" s="334"/>
      <c r="H996" s="125" t="str">
        <f t="shared" si="15"/>
        <v>0000</v>
      </c>
    </row>
    <row r="997" spans="1:8" ht="21.95" hidden="1" customHeight="1">
      <c r="A997" s="125">
        <v>2140128</v>
      </c>
      <c r="B997" s="274" t="s">
        <v>836</v>
      </c>
      <c r="C997" s="335">
        <v>0</v>
      </c>
      <c r="D997" s="335">
        <v>0</v>
      </c>
      <c r="E997" s="335">
        <v>0</v>
      </c>
      <c r="F997" s="335">
        <v>0</v>
      </c>
      <c r="G997" s="334"/>
      <c r="H997" s="125" t="str">
        <f t="shared" si="15"/>
        <v>0000</v>
      </c>
    </row>
    <row r="998" spans="1:8" ht="21.95" hidden="1" customHeight="1">
      <c r="A998" s="125">
        <v>2140129</v>
      </c>
      <c r="B998" s="274" t="s">
        <v>837</v>
      </c>
      <c r="C998" s="335">
        <v>0</v>
      </c>
      <c r="D998" s="335">
        <v>0</v>
      </c>
      <c r="E998" s="335">
        <v>0</v>
      </c>
      <c r="F998" s="335">
        <v>0</v>
      </c>
      <c r="G998" s="334"/>
      <c r="H998" s="125" t="str">
        <f t="shared" si="15"/>
        <v>0000</v>
      </c>
    </row>
    <row r="999" spans="1:8" ht="21.95" hidden="1" customHeight="1">
      <c r="A999" s="125">
        <v>2140130</v>
      </c>
      <c r="B999" s="274" t="s">
        <v>838</v>
      </c>
      <c r="C999" s="335">
        <v>0</v>
      </c>
      <c r="D999" s="335">
        <v>0</v>
      </c>
      <c r="E999" s="335">
        <v>0</v>
      </c>
      <c r="F999" s="335">
        <v>0</v>
      </c>
      <c r="G999" s="334"/>
      <c r="H999" s="125" t="str">
        <f t="shared" si="15"/>
        <v>0000</v>
      </c>
    </row>
    <row r="1000" spans="1:8" ht="21.95" customHeight="1">
      <c r="A1000" s="125">
        <v>2140131</v>
      </c>
      <c r="B1000" s="274" t="s">
        <v>839</v>
      </c>
      <c r="C1000" s="335">
        <v>0</v>
      </c>
      <c r="D1000" s="335">
        <v>0</v>
      </c>
      <c r="E1000" s="335">
        <v>50</v>
      </c>
      <c r="F1000" s="335">
        <v>50</v>
      </c>
      <c r="G1000" s="334">
        <v>1</v>
      </c>
      <c r="H1000" s="125" t="str">
        <f t="shared" si="15"/>
        <v>005050</v>
      </c>
    </row>
    <row r="1001" spans="1:8" ht="21.95" hidden="1" customHeight="1">
      <c r="A1001" s="125">
        <v>2140133</v>
      </c>
      <c r="B1001" s="274" t="s">
        <v>840</v>
      </c>
      <c r="C1001" s="335">
        <v>0</v>
      </c>
      <c r="D1001" s="335">
        <v>0</v>
      </c>
      <c r="E1001" s="335">
        <v>0</v>
      </c>
      <c r="F1001" s="335">
        <v>0</v>
      </c>
      <c r="G1001" s="334"/>
      <c r="H1001" s="125" t="str">
        <f t="shared" si="15"/>
        <v>0000</v>
      </c>
    </row>
    <row r="1002" spans="1:8" ht="21.95" customHeight="1">
      <c r="A1002" s="125">
        <v>2140136</v>
      </c>
      <c r="B1002" s="274" t="s">
        <v>841</v>
      </c>
      <c r="C1002" s="335">
        <v>525</v>
      </c>
      <c r="D1002" s="335">
        <v>525</v>
      </c>
      <c r="E1002" s="335">
        <v>489</v>
      </c>
      <c r="F1002" s="335">
        <v>489</v>
      </c>
      <c r="G1002" s="334">
        <v>1</v>
      </c>
      <c r="H1002" s="125" t="str">
        <f t="shared" si="15"/>
        <v>525525489489</v>
      </c>
    </row>
    <row r="1003" spans="1:8" ht="21.95" hidden="1" customHeight="1">
      <c r="A1003" s="125">
        <v>2140138</v>
      </c>
      <c r="B1003" s="274" t="s">
        <v>842</v>
      </c>
      <c r="C1003" s="335">
        <v>0</v>
      </c>
      <c r="D1003" s="335">
        <v>0</v>
      </c>
      <c r="E1003" s="335">
        <v>0</v>
      </c>
      <c r="F1003" s="335">
        <v>0</v>
      </c>
      <c r="G1003" s="334"/>
      <c r="H1003" s="125" t="str">
        <f t="shared" si="15"/>
        <v>0000</v>
      </c>
    </row>
    <row r="1004" spans="1:8" ht="21.95" hidden="1" customHeight="1">
      <c r="A1004" s="125">
        <v>2140139</v>
      </c>
      <c r="B1004" s="274" t="s">
        <v>843</v>
      </c>
      <c r="C1004" s="335">
        <v>0</v>
      </c>
      <c r="D1004" s="335">
        <v>0</v>
      </c>
      <c r="E1004" s="335">
        <v>0</v>
      </c>
      <c r="F1004" s="335">
        <v>0</v>
      </c>
      <c r="G1004" s="334"/>
      <c r="H1004" s="125" t="str">
        <f t="shared" si="15"/>
        <v>0000</v>
      </c>
    </row>
    <row r="1005" spans="1:8" ht="21.95" customHeight="1">
      <c r="A1005" s="125">
        <v>2140199</v>
      </c>
      <c r="B1005" s="274" t="s">
        <v>844</v>
      </c>
      <c r="C1005" s="335">
        <v>487</v>
      </c>
      <c r="D1005" s="335">
        <v>487</v>
      </c>
      <c r="E1005" s="335">
        <v>162</v>
      </c>
      <c r="F1005" s="335">
        <v>162</v>
      </c>
      <c r="G1005" s="334">
        <v>1</v>
      </c>
      <c r="H1005" s="125" t="str">
        <f t="shared" si="15"/>
        <v>487487162162</v>
      </c>
    </row>
    <row r="1006" spans="1:8" ht="21.95" hidden="1" customHeight="1">
      <c r="A1006" s="125">
        <v>21402</v>
      </c>
      <c r="B1006" s="274" t="s">
        <v>845</v>
      </c>
      <c r="C1006" s="335">
        <v>0</v>
      </c>
      <c r="D1006" s="335">
        <v>0</v>
      </c>
      <c r="E1006" s="335">
        <v>0</v>
      </c>
      <c r="F1006" s="335">
        <v>0</v>
      </c>
      <c r="G1006" s="334"/>
      <c r="H1006" s="125" t="str">
        <f t="shared" si="15"/>
        <v>0000</v>
      </c>
    </row>
    <row r="1007" spans="1:8" ht="21.95" hidden="1" customHeight="1">
      <c r="A1007" s="125">
        <v>2140201</v>
      </c>
      <c r="B1007" s="274" t="s">
        <v>94</v>
      </c>
      <c r="C1007" s="335">
        <v>0</v>
      </c>
      <c r="D1007" s="335">
        <v>0</v>
      </c>
      <c r="E1007" s="335">
        <v>0</v>
      </c>
      <c r="F1007" s="335">
        <v>0</v>
      </c>
      <c r="G1007" s="334"/>
      <c r="H1007" s="125" t="str">
        <f t="shared" si="15"/>
        <v>0000</v>
      </c>
    </row>
    <row r="1008" spans="1:8" ht="21.95" hidden="1" customHeight="1">
      <c r="A1008" s="125">
        <v>2140202</v>
      </c>
      <c r="B1008" s="274" t="s">
        <v>95</v>
      </c>
      <c r="C1008" s="335">
        <v>0</v>
      </c>
      <c r="D1008" s="335">
        <v>0</v>
      </c>
      <c r="E1008" s="335">
        <v>0</v>
      </c>
      <c r="F1008" s="335">
        <v>0</v>
      </c>
      <c r="G1008" s="334"/>
      <c r="H1008" s="125" t="str">
        <f t="shared" si="15"/>
        <v>0000</v>
      </c>
    </row>
    <row r="1009" spans="1:8" ht="21.95" hidden="1" customHeight="1">
      <c r="A1009" s="125">
        <v>2140203</v>
      </c>
      <c r="B1009" s="274" t="s">
        <v>96</v>
      </c>
      <c r="C1009" s="335">
        <v>0</v>
      </c>
      <c r="D1009" s="335">
        <v>0</v>
      </c>
      <c r="E1009" s="335">
        <v>0</v>
      </c>
      <c r="F1009" s="335">
        <v>0</v>
      </c>
      <c r="G1009" s="334"/>
      <c r="H1009" s="125" t="str">
        <f t="shared" si="15"/>
        <v>0000</v>
      </c>
    </row>
    <row r="1010" spans="1:8" ht="21.95" hidden="1" customHeight="1">
      <c r="A1010" s="125">
        <v>2140204</v>
      </c>
      <c r="B1010" s="274" t="s">
        <v>846</v>
      </c>
      <c r="C1010" s="335">
        <v>0</v>
      </c>
      <c r="D1010" s="335">
        <v>0</v>
      </c>
      <c r="E1010" s="335">
        <v>0</v>
      </c>
      <c r="F1010" s="335">
        <v>0</v>
      </c>
      <c r="G1010" s="334"/>
      <c r="H1010" s="125" t="str">
        <f t="shared" si="15"/>
        <v>0000</v>
      </c>
    </row>
    <row r="1011" spans="1:8" ht="21.95" hidden="1" customHeight="1">
      <c r="A1011" s="125">
        <v>2140205</v>
      </c>
      <c r="B1011" s="274" t="s">
        <v>847</v>
      </c>
      <c r="C1011" s="335">
        <v>0</v>
      </c>
      <c r="D1011" s="335">
        <v>0</v>
      </c>
      <c r="E1011" s="335">
        <v>0</v>
      </c>
      <c r="F1011" s="335">
        <v>0</v>
      </c>
      <c r="G1011" s="334"/>
      <c r="H1011" s="125" t="str">
        <f t="shared" si="15"/>
        <v>0000</v>
      </c>
    </row>
    <row r="1012" spans="1:8" ht="21.95" hidden="1" customHeight="1">
      <c r="A1012" s="125">
        <v>2140206</v>
      </c>
      <c r="B1012" s="274" t="s">
        <v>848</v>
      </c>
      <c r="C1012" s="335">
        <v>0</v>
      </c>
      <c r="D1012" s="335">
        <v>0</v>
      </c>
      <c r="E1012" s="335">
        <v>0</v>
      </c>
      <c r="F1012" s="335">
        <v>0</v>
      </c>
      <c r="G1012" s="334"/>
      <c r="H1012" s="125" t="str">
        <f t="shared" si="15"/>
        <v>0000</v>
      </c>
    </row>
    <row r="1013" spans="1:8" ht="21.95" hidden="1" customHeight="1">
      <c r="A1013" s="125">
        <v>2140207</v>
      </c>
      <c r="B1013" s="274" t="s">
        <v>849</v>
      </c>
      <c r="C1013" s="335">
        <v>0</v>
      </c>
      <c r="D1013" s="335">
        <v>0</v>
      </c>
      <c r="E1013" s="335">
        <v>0</v>
      </c>
      <c r="F1013" s="335">
        <v>0</v>
      </c>
      <c r="G1013" s="334"/>
      <c r="H1013" s="125" t="str">
        <f t="shared" si="15"/>
        <v>0000</v>
      </c>
    </row>
    <row r="1014" spans="1:8" ht="21.95" hidden="1" customHeight="1">
      <c r="A1014" s="125">
        <v>2140208</v>
      </c>
      <c r="B1014" s="274" t="s">
        <v>850</v>
      </c>
      <c r="C1014" s="335">
        <v>0</v>
      </c>
      <c r="D1014" s="335">
        <v>0</v>
      </c>
      <c r="E1014" s="335">
        <v>0</v>
      </c>
      <c r="F1014" s="335">
        <v>0</v>
      </c>
      <c r="G1014" s="334"/>
      <c r="H1014" s="125" t="str">
        <f t="shared" si="15"/>
        <v>0000</v>
      </c>
    </row>
    <row r="1015" spans="1:8" ht="21.95" hidden="1" customHeight="1">
      <c r="A1015" s="125">
        <v>2140299</v>
      </c>
      <c r="B1015" s="274" t="s">
        <v>851</v>
      </c>
      <c r="C1015" s="335">
        <v>0</v>
      </c>
      <c r="D1015" s="335">
        <v>0</v>
      </c>
      <c r="E1015" s="335">
        <v>0</v>
      </c>
      <c r="F1015" s="335">
        <v>0</v>
      </c>
      <c r="G1015" s="334"/>
      <c r="H1015" s="125" t="str">
        <f t="shared" si="15"/>
        <v>0000</v>
      </c>
    </row>
    <row r="1016" spans="1:8" ht="21.95" hidden="1" customHeight="1">
      <c r="A1016" s="125">
        <v>21403</v>
      </c>
      <c r="B1016" s="274" t="s">
        <v>852</v>
      </c>
      <c r="C1016" s="335">
        <v>0</v>
      </c>
      <c r="D1016" s="335">
        <v>0</v>
      </c>
      <c r="E1016" s="335">
        <v>0</v>
      </c>
      <c r="F1016" s="335">
        <v>0</v>
      </c>
      <c r="G1016" s="334"/>
      <c r="H1016" s="125" t="str">
        <f t="shared" si="15"/>
        <v>0000</v>
      </c>
    </row>
    <row r="1017" spans="1:8" ht="21.95" hidden="1" customHeight="1">
      <c r="A1017" s="125">
        <v>2140301</v>
      </c>
      <c r="B1017" s="274" t="s">
        <v>94</v>
      </c>
      <c r="C1017" s="335">
        <v>0</v>
      </c>
      <c r="D1017" s="335">
        <v>0</v>
      </c>
      <c r="E1017" s="335">
        <v>0</v>
      </c>
      <c r="F1017" s="335">
        <v>0</v>
      </c>
      <c r="G1017" s="334"/>
      <c r="H1017" s="125" t="str">
        <f t="shared" si="15"/>
        <v>0000</v>
      </c>
    </row>
    <row r="1018" spans="1:8" ht="21.95" hidden="1" customHeight="1">
      <c r="A1018" s="125">
        <v>2140302</v>
      </c>
      <c r="B1018" s="274" t="s">
        <v>95</v>
      </c>
      <c r="C1018" s="335">
        <v>0</v>
      </c>
      <c r="D1018" s="335">
        <v>0</v>
      </c>
      <c r="E1018" s="335">
        <v>0</v>
      </c>
      <c r="F1018" s="335">
        <v>0</v>
      </c>
      <c r="G1018" s="334"/>
      <c r="H1018" s="125" t="str">
        <f t="shared" si="15"/>
        <v>0000</v>
      </c>
    </row>
    <row r="1019" spans="1:8" ht="21.95" hidden="1" customHeight="1">
      <c r="A1019" s="125">
        <v>2140303</v>
      </c>
      <c r="B1019" s="274" t="s">
        <v>96</v>
      </c>
      <c r="C1019" s="335">
        <v>0</v>
      </c>
      <c r="D1019" s="335">
        <v>0</v>
      </c>
      <c r="E1019" s="335">
        <v>0</v>
      </c>
      <c r="F1019" s="335">
        <v>0</v>
      </c>
      <c r="G1019" s="334"/>
      <c r="H1019" s="125" t="str">
        <f t="shared" si="15"/>
        <v>0000</v>
      </c>
    </row>
    <row r="1020" spans="1:8" ht="21.95" hidden="1" customHeight="1">
      <c r="A1020" s="125">
        <v>2140304</v>
      </c>
      <c r="B1020" s="274" t="s">
        <v>853</v>
      </c>
      <c r="C1020" s="335">
        <v>0</v>
      </c>
      <c r="D1020" s="335">
        <v>0</v>
      </c>
      <c r="E1020" s="335">
        <v>0</v>
      </c>
      <c r="F1020" s="335">
        <v>0</v>
      </c>
      <c r="G1020" s="334"/>
      <c r="H1020" s="125" t="str">
        <f t="shared" si="15"/>
        <v>0000</v>
      </c>
    </row>
    <row r="1021" spans="1:8" ht="21.95" hidden="1" customHeight="1">
      <c r="A1021" s="125">
        <v>2140305</v>
      </c>
      <c r="B1021" s="274" t="s">
        <v>854</v>
      </c>
      <c r="C1021" s="335">
        <v>0</v>
      </c>
      <c r="D1021" s="335">
        <v>0</v>
      </c>
      <c r="E1021" s="335">
        <v>0</v>
      </c>
      <c r="F1021" s="335">
        <v>0</v>
      </c>
      <c r="G1021" s="334"/>
      <c r="H1021" s="125" t="str">
        <f t="shared" si="15"/>
        <v>0000</v>
      </c>
    </row>
    <row r="1022" spans="1:8" ht="21.95" hidden="1" customHeight="1">
      <c r="A1022" s="125">
        <v>2140306</v>
      </c>
      <c r="B1022" s="274" t="s">
        <v>855</v>
      </c>
      <c r="C1022" s="335">
        <v>0</v>
      </c>
      <c r="D1022" s="335">
        <v>0</v>
      </c>
      <c r="E1022" s="335">
        <v>0</v>
      </c>
      <c r="F1022" s="335">
        <v>0</v>
      </c>
      <c r="G1022" s="334"/>
      <c r="H1022" s="125" t="str">
        <f t="shared" si="15"/>
        <v>0000</v>
      </c>
    </row>
    <row r="1023" spans="1:8" ht="21.95" hidden="1" customHeight="1">
      <c r="A1023" s="125">
        <v>2140307</v>
      </c>
      <c r="B1023" s="274" t="s">
        <v>856</v>
      </c>
      <c r="C1023" s="335">
        <v>0</v>
      </c>
      <c r="D1023" s="335">
        <v>0</v>
      </c>
      <c r="E1023" s="335">
        <v>0</v>
      </c>
      <c r="F1023" s="335">
        <v>0</v>
      </c>
      <c r="G1023" s="334"/>
      <c r="H1023" s="125" t="str">
        <f t="shared" si="15"/>
        <v>0000</v>
      </c>
    </row>
    <row r="1024" spans="1:8" ht="21.95" hidden="1" customHeight="1">
      <c r="A1024" s="125">
        <v>2140308</v>
      </c>
      <c r="B1024" s="274" t="s">
        <v>857</v>
      </c>
      <c r="C1024" s="335">
        <v>0</v>
      </c>
      <c r="D1024" s="335">
        <v>0</v>
      </c>
      <c r="E1024" s="335">
        <v>0</v>
      </c>
      <c r="F1024" s="335">
        <v>0</v>
      </c>
      <c r="G1024" s="334"/>
      <c r="H1024" s="125" t="str">
        <f t="shared" si="15"/>
        <v>0000</v>
      </c>
    </row>
    <row r="1025" spans="1:8" ht="21.95" hidden="1" customHeight="1">
      <c r="A1025" s="125">
        <v>2140399</v>
      </c>
      <c r="B1025" s="274" t="s">
        <v>858</v>
      </c>
      <c r="C1025" s="335">
        <v>0</v>
      </c>
      <c r="D1025" s="335">
        <v>0</v>
      </c>
      <c r="E1025" s="335">
        <v>0</v>
      </c>
      <c r="F1025" s="335">
        <v>0</v>
      </c>
      <c r="G1025" s="334"/>
      <c r="H1025" s="125" t="str">
        <f t="shared" si="15"/>
        <v>0000</v>
      </c>
    </row>
    <row r="1026" spans="1:8" ht="21.95" customHeight="1">
      <c r="A1026" s="125">
        <v>21404</v>
      </c>
      <c r="B1026" s="274" t="s">
        <v>859</v>
      </c>
      <c r="C1026" s="335">
        <v>935</v>
      </c>
      <c r="D1026" s="335">
        <v>935</v>
      </c>
      <c r="E1026" s="335">
        <v>1163</v>
      </c>
      <c r="F1026" s="335">
        <v>1163</v>
      </c>
      <c r="G1026" s="334">
        <v>1</v>
      </c>
      <c r="H1026" s="125" t="str">
        <f t="shared" si="15"/>
        <v>93593511631163</v>
      </c>
    </row>
    <row r="1027" spans="1:8" ht="21.95" hidden="1" customHeight="1">
      <c r="A1027" s="125">
        <v>2140401</v>
      </c>
      <c r="B1027" s="274" t="s">
        <v>860</v>
      </c>
      <c r="C1027" s="335">
        <v>0</v>
      </c>
      <c r="D1027" s="335">
        <v>0</v>
      </c>
      <c r="E1027" s="335">
        <v>0</v>
      </c>
      <c r="F1027" s="335">
        <v>0</v>
      </c>
      <c r="G1027" s="334"/>
      <c r="H1027" s="125" t="str">
        <f t="shared" si="15"/>
        <v>0000</v>
      </c>
    </row>
    <row r="1028" spans="1:8" ht="21.95" hidden="1" customHeight="1">
      <c r="A1028" s="125">
        <v>2140402</v>
      </c>
      <c r="B1028" s="274" t="s">
        <v>861</v>
      </c>
      <c r="C1028" s="335">
        <v>0</v>
      </c>
      <c r="D1028" s="335">
        <v>0</v>
      </c>
      <c r="E1028" s="335">
        <v>0</v>
      </c>
      <c r="F1028" s="335">
        <v>0</v>
      </c>
      <c r="G1028" s="334"/>
      <c r="H1028" s="125" t="str">
        <f t="shared" si="15"/>
        <v>0000</v>
      </c>
    </row>
    <row r="1029" spans="1:8" ht="21.95" hidden="1" customHeight="1">
      <c r="A1029" s="125">
        <v>2140403</v>
      </c>
      <c r="B1029" s="274" t="s">
        <v>862</v>
      </c>
      <c r="C1029" s="335">
        <v>0</v>
      </c>
      <c r="D1029" s="335">
        <v>0</v>
      </c>
      <c r="E1029" s="335">
        <v>0</v>
      </c>
      <c r="F1029" s="335">
        <v>0</v>
      </c>
      <c r="G1029" s="334"/>
      <c r="H1029" s="125" t="str">
        <f t="shared" si="15"/>
        <v>0000</v>
      </c>
    </row>
    <row r="1030" spans="1:8" ht="21.95" customHeight="1">
      <c r="A1030" s="125">
        <v>2140499</v>
      </c>
      <c r="B1030" s="274" t="s">
        <v>863</v>
      </c>
      <c r="C1030" s="335">
        <v>935</v>
      </c>
      <c r="D1030" s="335">
        <v>935</v>
      </c>
      <c r="E1030" s="335">
        <v>1163</v>
      </c>
      <c r="F1030" s="335">
        <v>1163</v>
      </c>
      <c r="G1030" s="334">
        <v>1</v>
      </c>
      <c r="H1030" s="125" t="str">
        <f t="shared" si="15"/>
        <v>93593511631163</v>
      </c>
    </row>
    <row r="1031" spans="1:8" ht="21.95" hidden="1" customHeight="1">
      <c r="A1031" s="125">
        <v>21405</v>
      </c>
      <c r="B1031" s="274" t="s">
        <v>864</v>
      </c>
      <c r="C1031" s="335">
        <v>0</v>
      </c>
      <c r="D1031" s="335">
        <v>0</v>
      </c>
      <c r="E1031" s="335">
        <v>0</v>
      </c>
      <c r="F1031" s="335">
        <v>0</v>
      </c>
      <c r="G1031" s="334"/>
      <c r="H1031" s="125" t="str">
        <f t="shared" ref="H1031:H1094" si="16">C1031&amp;D1031&amp;E1031&amp;F1031</f>
        <v>0000</v>
      </c>
    </row>
    <row r="1032" spans="1:8" ht="21.95" hidden="1" customHeight="1">
      <c r="A1032" s="125">
        <v>2140501</v>
      </c>
      <c r="B1032" s="274" t="s">
        <v>94</v>
      </c>
      <c r="C1032" s="335">
        <v>0</v>
      </c>
      <c r="D1032" s="335">
        <v>0</v>
      </c>
      <c r="E1032" s="335">
        <v>0</v>
      </c>
      <c r="F1032" s="335">
        <v>0</v>
      </c>
      <c r="G1032" s="334"/>
      <c r="H1032" s="125" t="str">
        <f t="shared" si="16"/>
        <v>0000</v>
      </c>
    </row>
    <row r="1033" spans="1:8" ht="21.95" hidden="1" customHeight="1">
      <c r="A1033" s="125">
        <v>2140502</v>
      </c>
      <c r="B1033" s="274" t="s">
        <v>95</v>
      </c>
      <c r="C1033" s="335">
        <v>0</v>
      </c>
      <c r="D1033" s="335">
        <v>0</v>
      </c>
      <c r="E1033" s="335">
        <v>0</v>
      </c>
      <c r="F1033" s="335">
        <v>0</v>
      </c>
      <c r="G1033" s="334"/>
      <c r="H1033" s="125" t="str">
        <f t="shared" si="16"/>
        <v>0000</v>
      </c>
    </row>
    <row r="1034" spans="1:8" ht="21.95" hidden="1" customHeight="1">
      <c r="A1034" s="125">
        <v>2140503</v>
      </c>
      <c r="B1034" s="274" t="s">
        <v>96</v>
      </c>
      <c r="C1034" s="335">
        <v>0</v>
      </c>
      <c r="D1034" s="335">
        <v>0</v>
      </c>
      <c r="E1034" s="335">
        <v>0</v>
      </c>
      <c r="F1034" s="335">
        <v>0</v>
      </c>
      <c r="G1034" s="334"/>
      <c r="H1034" s="125" t="str">
        <f t="shared" si="16"/>
        <v>0000</v>
      </c>
    </row>
    <row r="1035" spans="1:8" ht="21.95" hidden="1" customHeight="1">
      <c r="A1035" s="125">
        <v>2140504</v>
      </c>
      <c r="B1035" s="274" t="s">
        <v>850</v>
      </c>
      <c r="C1035" s="335">
        <v>0</v>
      </c>
      <c r="D1035" s="335">
        <v>0</v>
      </c>
      <c r="E1035" s="335">
        <v>0</v>
      </c>
      <c r="F1035" s="335">
        <v>0</v>
      </c>
      <c r="G1035" s="334"/>
      <c r="H1035" s="125" t="str">
        <f t="shared" si="16"/>
        <v>0000</v>
      </c>
    </row>
    <row r="1036" spans="1:8" ht="21.95" hidden="1" customHeight="1">
      <c r="A1036" s="125">
        <v>2140505</v>
      </c>
      <c r="B1036" s="274" t="s">
        <v>865</v>
      </c>
      <c r="C1036" s="335">
        <v>0</v>
      </c>
      <c r="D1036" s="335">
        <v>0</v>
      </c>
      <c r="E1036" s="335">
        <v>0</v>
      </c>
      <c r="F1036" s="335">
        <v>0</v>
      </c>
      <c r="G1036" s="334"/>
      <c r="H1036" s="125" t="str">
        <f t="shared" si="16"/>
        <v>0000</v>
      </c>
    </row>
    <row r="1037" spans="1:8" ht="21.95" hidden="1" customHeight="1">
      <c r="A1037" s="125">
        <v>2140599</v>
      </c>
      <c r="B1037" s="274" t="s">
        <v>866</v>
      </c>
      <c r="C1037" s="335">
        <v>0</v>
      </c>
      <c r="D1037" s="335">
        <v>0</v>
      </c>
      <c r="E1037" s="335">
        <v>0</v>
      </c>
      <c r="F1037" s="335">
        <v>0</v>
      </c>
      <c r="G1037" s="334"/>
      <c r="H1037" s="125" t="str">
        <f t="shared" si="16"/>
        <v>0000</v>
      </c>
    </row>
    <row r="1038" spans="1:8" ht="21.95" customHeight="1">
      <c r="A1038" s="125">
        <v>21406</v>
      </c>
      <c r="B1038" s="274" t="s">
        <v>867</v>
      </c>
      <c r="C1038" s="335">
        <v>41709</v>
      </c>
      <c r="D1038" s="335">
        <v>41709</v>
      </c>
      <c r="E1038" s="335">
        <v>17869</v>
      </c>
      <c r="F1038" s="335">
        <v>17869</v>
      </c>
      <c r="G1038" s="334">
        <v>1</v>
      </c>
      <c r="H1038" s="125" t="str">
        <f t="shared" si="16"/>
        <v>41709417091786917869</v>
      </c>
    </row>
    <row r="1039" spans="1:8" ht="21.95" customHeight="1">
      <c r="A1039" s="125">
        <v>2140601</v>
      </c>
      <c r="B1039" s="274" t="s">
        <v>868</v>
      </c>
      <c r="C1039" s="335">
        <v>22496</v>
      </c>
      <c r="D1039" s="335">
        <v>22496</v>
      </c>
      <c r="E1039" s="335">
        <v>0</v>
      </c>
      <c r="F1039" s="335">
        <v>0</v>
      </c>
      <c r="G1039" s="334"/>
      <c r="H1039" s="125" t="str">
        <f t="shared" si="16"/>
        <v>224962249600</v>
      </c>
    </row>
    <row r="1040" spans="1:8" ht="21.95" customHeight="1">
      <c r="A1040" s="125">
        <v>2140602</v>
      </c>
      <c r="B1040" s="274" t="s">
        <v>869</v>
      </c>
      <c r="C1040" s="335">
        <v>19213</v>
      </c>
      <c r="D1040" s="335">
        <v>19213</v>
      </c>
      <c r="E1040" s="335">
        <v>17869</v>
      </c>
      <c r="F1040" s="335">
        <v>17869</v>
      </c>
      <c r="G1040" s="334">
        <v>1</v>
      </c>
      <c r="H1040" s="125" t="str">
        <f t="shared" si="16"/>
        <v>19213192131786917869</v>
      </c>
    </row>
    <row r="1041" spans="1:8" ht="21.95" hidden="1" customHeight="1">
      <c r="A1041" s="125">
        <v>2140603</v>
      </c>
      <c r="B1041" s="274" t="s">
        <v>870</v>
      </c>
      <c r="C1041" s="335">
        <v>0</v>
      </c>
      <c r="D1041" s="335">
        <v>0</v>
      </c>
      <c r="E1041" s="335">
        <v>0</v>
      </c>
      <c r="F1041" s="335">
        <v>0</v>
      </c>
      <c r="G1041" s="334"/>
      <c r="H1041" s="125" t="str">
        <f t="shared" si="16"/>
        <v>0000</v>
      </c>
    </row>
    <row r="1042" spans="1:8" ht="21.95" hidden="1" customHeight="1">
      <c r="A1042" s="125">
        <v>2140699</v>
      </c>
      <c r="B1042" s="274" t="s">
        <v>871</v>
      </c>
      <c r="C1042" s="335">
        <v>0</v>
      </c>
      <c r="D1042" s="335">
        <v>0</v>
      </c>
      <c r="E1042" s="335">
        <v>0</v>
      </c>
      <c r="F1042" s="335">
        <v>0</v>
      </c>
      <c r="G1042" s="334"/>
      <c r="H1042" s="125" t="str">
        <f t="shared" si="16"/>
        <v>0000</v>
      </c>
    </row>
    <row r="1043" spans="1:8" ht="21.95" customHeight="1">
      <c r="A1043" s="125">
        <v>21499</v>
      </c>
      <c r="B1043" s="274" t="s">
        <v>872</v>
      </c>
      <c r="C1043" s="335">
        <v>572</v>
      </c>
      <c r="D1043" s="335">
        <f>572+2690</f>
        <v>3262</v>
      </c>
      <c r="E1043" s="335">
        <v>0</v>
      </c>
      <c r="F1043" s="335">
        <v>0</v>
      </c>
      <c r="G1043" s="334"/>
      <c r="H1043" s="125" t="str">
        <f t="shared" si="16"/>
        <v>572326200</v>
      </c>
    </row>
    <row r="1044" spans="1:8" ht="21.95" hidden="1" customHeight="1">
      <c r="A1044" s="125">
        <v>2149901</v>
      </c>
      <c r="B1044" s="274" t="s">
        <v>873</v>
      </c>
      <c r="C1044" s="335">
        <v>0</v>
      </c>
      <c r="D1044" s="335">
        <v>0</v>
      </c>
      <c r="E1044" s="335">
        <v>0</v>
      </c>
      <c r="F1044" s="335">
        <v>0</v>
      </c>
      <c r="G1044" s="334"/>
      <c r="H1044" s="125" t="str">
        <f t="shared" si="16"/>
        <v>0000</v>
      </c>
    </row>
    <row r="1045" spans="1:8" ht="21.95" customHeight="1">
      <c r="A1045" s="125">
        <v>2149999</v>
      </c>
      <c r="B1045" s="274" t="s">
        <v>874</v>
      </c>
      <c r="C1045" s="335">
        <v>572</v>
      </c>
      <c r="D1045" s="335">
        <f>572+2690</f>
        <v>3262</v>
      </c>
      <c r="E1045" s="335">
        <v>0</v>
      </c>
      <c r="F1045" s="335">
        <v>0</v>
      </c>
      <c r="G1045" s="334"/>
      <c r="H1045" s="125" t="str">
        <f t="shared" si="16"/>
        <v>572326200</v>
      </c>
    </row>
    <row r="1046" spans="1:8" ht="21.95" customHeight="1">
      <c r="A1046" s="125">
        <v>215</v>
      </c>
      <c r="B1046" s="274" t="s">
        <v>44</v>
      </c>
      <c r="C1046" s="335">
        <v>3104</v>
      </c>
      <c r="D1046" s="335">
        <v>3104</v>
      </c>
      <c r="E1046" s="335">
        <v>1919</v>
      </c>
      <c r="F1046" s="335">
        <v>1919</v>
      </c>
      <c r="G1046" s="334">
        <v>1</v>
      </c>
      <c r="H1046" s="125" t="str">
        <f t="shared" si="16"/>
        <v>3104310419191919</v>
      </c>
    </row>
    <row r="1047" spans="1:8" ht="21.95" customHeight="1">
      <c r="A1047" s="125">
        <v>21501</v>
      </c>
      <c r="B1047" s="274" t="s">
        <v>875</v>
      </c>
      <c r="C1047" s="335">
        <v>616</v>
      </c>
      <c r="D1047" s="335">
        <v>616</v>
      </c>
      <c r="E1047" s="335">
        <v>493</v>
      </c>
      <c r="F1047" s="335">
        <v>493</v>
      </c>
      <c r="G1047" s="334">
        <v>1</v>
      </c>
      <c r="H1047" s="125" t="str">
        <f t="shared" si="16"/>
        <v>616616493493</v>
      </c>
    </row>
    <row r="1048" spans="1:8" ht="21.95" customHeight="1">
      <c r="A1048" s="125">
        <v>2150101</v>
      </c>
      <c r="B1048" s="274" t="s">
        <v>94</v>
      </c>
      <c r="C1048" s="335">
        <v>395</v>
      </c>
      <c r="D1048" s="335">
        <v>395</v>
      </c>
      <c r="E1048" s="335">
        <v>326</v>
      </c>
      <c r="F1048" s="335">
        <v>326</v>
      </c>
      <c r="G1048" s="334">
        <v>1</v>
      </c>
      <c r="H1048" s="125" t="str">
        <f t="shared" si="16"/>
        <v>395395326326</v>
      </c>
    </row>
    <row r="1049" spans="1:8" ht="21.95" customHeight="1">
      <c r="A1049" s="125">
        <v>2150102</v>
      </c>
      <c r="B1049" s="274" t="s">
        <v>95</v>
      </c>
      <c r="C1049" s="335">
        <v>10</v>
      </c>
      <c r="D1049" s="335">
        <v>10</v>
      </c>
      <c r="E1049" s="335">
        <v>0</v>
      </c>
      <c r="F1049" s="335">
        <v>0</v>
      </c>
      <c r="G1049" s="334"/>
      <c r="H1049" s="125" t="str">
        <f t="shared" si="16"/>
        <v>101000</v>
      </c>
    </row>
    <row r="1050" spans="1:8" ht="21.95" hidden="1" customHeight="1">
      <c r="A1050" s="125">
        <v>2150103</v>
      </c>
      <c r="B1050" s="274" t="s">
        <v>96</v>
      </c>
      <c r="C1050" s="335">
        <v>0</v>
      </c>
      <c r="D1050" s="335">
        <v>0</v>
      </c>
      <c r="E1050" s="335">
        <v>0</v>
      </c>
      <c r="F1050" s="335">
        <v>0</v>
      </c>
      <c r="G1050" s="334"/>
      <c r="H1050" s="125" t="str">
        <f t="shared" si="16"/>
        <v>0000</v>
      </c>
    </row>
    <row r="1051" spans="1:8" ht="21.95" customHeight="1">
      <c r="A1051" s="125">
        <v>2150104</v>
      </c>
      <c r="B1051" s="274" t="s">
        <v>876</v>
      </c>
      <c r="C1051" s="335">
        <v>50</v>
      </c>
      <c r="D1051" s="335">
        <v>50</v>
      </c>
      <c r="E1051" s="335">
        <v>0</v>
      </c>
      <c r="F1051" s="335">
        <v>0</v>
      </c>
      <c r="G1051" s="334"/>
      <c r="H1051" s="125" t="str">
        <f t="shared" si="16"/>
        <v>505000</v>
      </c>
    </row>
    <row r="1052" spans="1:8" ht="21.95" hidden="1" customHeight="1">
      <c r="A1052" s="125">
        <v>2150105</v>
      </c>
      <c r="B1052" s="274" t="s">
        <v>877</v>
      </c>
      <c r="C1052" s="335">
        <v>0</v>
      </c>
      <c r="D1052" s="335">
        <v>0</v>
      </c>
      <c r="E1052" s="335">
        <v>0</v>
      </c>
      <c r="F1052" s="335">
        <v>0</v>
      </c>
      <c r="G1052" s="334"/>
      <c r="H1052" s="125" t="str">
        <f t="shared" si="16"/>
        <v>0000</v>
      </c>
    </row>
    <row r="1053" spans="1:8" ht="21.95" hidden="1" customHeight="1">
      <c r="A1053" s="125">
        <v>2150106</v>
      </c>
      <c r="B1053" s="274" t="s">
        <v>878</v>
      </c>
      <c r="C1053" s="335">
        <v>0</v>
      </c>
      <c r="D1053" s="335">
        <v>0</v>
      </c>
      <c r="E1053" s="335">
        <v>0</v>
      </c>
      <c r="F1053" s="335">
        <v>0</v>
      </c>
      <c r="G1053" s="334"/>
      <c r="H1053" s="125" t="str">
        <f t="shared" si="16"/>
        <v>0000</v>
      </c>
    </row>
    <row r="1054" spans="1:8" ht="21.95" hidden="1" customHeight="1">
      <c r="A1054" s="125">
        <v>2150107</v>
      </c>
      <c r="B1054" s="274" t="s">
        <v>879</v>
      </c>
      <c r="C1054" s="335">
        <v>0</v>
      </c>
      <c r="D1054" s="335">
        <v>0</v>
      </c>
      <c r="E1054" s="335">
        <v>0</v>
      </c>
      <c r="F1054" s="335">
        <v>0</v>
      </c>
      <c r="G1054" s="334"/>
      <c r="H1054" s="125" t="str">
        <f t="shared" si="16"/>
        <v>0000</v>
      </c>
    </row>
    <row r="1055" spans="1:8" ht="21.95" hidden="1" customHeight="1">
      <c r="A1055" s="125">
        <v>2150108</v>
      </c>
      <c r="B1055" s="274" t="s">
        <v>880</v>
      </c>
      <c r="C1055" s="335">
        <v>0</v>
      </c>
      <c r="D1055" s="335">
        <v>0</v>
      </c>
      <c r="E1055" s="335">
        <v>0</v>
      </c>
      <c r="F1055" s="335">
        <v>0</v>
      </c>
      <c r="G1055" s="334"/>
      <c r="H1055" s="125" t="str">
        <f t="shared" si="16"/>
        <v>0000</v>
      </c>
    </row>
    <row r="1056" spans="1:8" ht="21.95" customHeight="1">
      <c r="A1056" s="125">
        <v>2150199</v>
      </c>
      <c r="B1056" s="274" t="s">
        <v>881</v>
      </c>
      <c r="C1056" s="335">
        <v>161</v>
      </c>
      <c r="D1056" s="335">
        <v>161</v>
      </c>
      <c r="E1056" s="335">
        <v>167</v>
      </c>
      <c r="F1056" s="335">
        <v>167</v>
      </c>
      <c r="G1056" s="334">
        <v>1</v>
      </c>
      <c r="H1056" s="125" t="str">
        <f t="shared" si="16"/>
        <v>161161167167</v>
      </c>
    </row>
    <row r="1057" spans="1:8" ht="21.95" hidden="1" customHeight="1">
      <c r="A1057" s="125">
        <v>21502</v>
      </c>
      <c r="B1057" s="274" t="s">
        <v>882</v>
      </c>
      <c r="C1057" s="335">
        <v>0</v>
      </c>
      <c r="D1057" s="335">
        <v>0</v>
      </c>
      <c r="E1057" s="335">
        <v>0</v>
      </c>
      <c r="F1057" s="335">
        <v>0</v>
      </c>
      <c r="G1057" s="334"/>
      <c r="H1057" s="125" t="str">
        <f t="shared" si="16"/>
        <v>0000</v>
      </c>
    </row>
    <row r="1058" spans="1:8" ht="21.95" hidden="1" customHeight="1">
      <c r="A1058" s="125">
        <v>2150201</v>
      </c>
      <c r="B1058" s="274" t="s">
        <v>94</v>
      </c>
      <c r="C1058" s="335">
        <v>0</v>
      </c>
      <c r="D1058" s="335">
        <v>0</v>
      </c>
      <c r="E1058" s="335">
        <v>0</v>
      </c>
      <c r="F1058" s="335">
        <v>0</v>
      </c>
      <c r="G1058" s="334"/>
      <c r="H1058" s="125" t="str">
        <f t="shared" si="16"/>
        <v>0000</v>
      </c>
    </row>
    <row r="1059" spans="1:8" ht="21.95" hidden="1" customHeight="1">
      <c r="A1059" s="125">
        <v>2150202</v>
      </c>
      <c r="B1059" s="274" t="s">
        <v>95</v>
      </c>
      <c r="C1059" s="335">
        <v>0</v>
      </c>
      <c r="D1059" s="335">
        <v>0</v>
      </c>
      <c r="E1059" s="335">
        <v>0</v>
      </c>
      <c r="F1059" s="335">
        <v>0</v>
      </c>
      <c r="G1059" s="334"/>
      <c r="H1059" s="125" t="str">
        <f t="shared" si="16"/>
        <v>0000</v>
      </c>
    </row>
    <row r="1060" spans="1:8" ht="21.95" hidden="1" customHeight="1">
      <c r="A1060" s="125">
        <v>2150203</v>
      </c>
      <c r="B1060" s="274" t="s">
        <v>96</v>
      </c>
      <c r="C1060" s="335">
        <v>0</v>
      </c>
      <c r="D1060" s="335">
        <v>0</v>
      </c>
      <c r="E1060" s="335">
        <v>0</v>
      </c>
      <c r="F1060" s="335">
        <v>0</v>
      </c>
      <c r="G1060" s="334"/>
      <c r="H1060" s="125" t="str">
        <f t="shared" si="16"/>
        <v>0000</v>
      </c>
    </row>
    <row r="1061" spans="1:8" ht="21.95" hidden="1" customHeight="1">
      <c r="A1061" s="125">
        <v>2150204</v>
      </c>
      <c r="B1061" s="274" t="s">
        <v>883</v>
      </c>
      <c r="C1061" s="335">
        <v>0</v>
      </c>
      <c r="D1061" s="335">
        <v>0</v>
      </c>
      <c r="E1061" s="335">
        <v>0</v>
      </c>
      <c r="F1061" s="335">
        <v>0</v>
      </c>
      <c r="G1061" s="334"/>
      <c r="H1061" s="125" t="str">
        <f t="shared" si="16"/>
        <v>0000</v>
      </c>
    </row>
    <row r="1062" spans="1:8" ht="21.95" hidden="1" customHeight="1">
      <c r="A1062" s="125">
        <v>2150205</v>
      </c>
      <c r="B1062" s="274" t="s">
        <v>884</v>
      </c>
      <c r="C1062" s="335">
        <v>0</v>
      </c>
      <c r="D1062" s="335">
        <v>0</v>
      </c>
      <c r="E1062" s="335">
        <v>0</v>
      </c>
      <c r="F1062" s="335">
        <v>0</v>
      </c>
      <c r="G1062" s="334"/>
      <c r="H1062" s="125" t="str">
        <f t="shared" si="16"/>
        <v>0000</v>
      </c>
    </row>
    <row r="1063" spans="1:8" ht="21.95" hidden="1" customHeight="1">
      <c r="A1063" s="125">
        <v>2150206</v>
      </c>
      <c r="B1063" s="274" t="s">
        <v>885</v>
      </c>
      <c r="C1063" s="335">
        <v>0</v>
      </c>
      <c r="D1063" s="335">
        <v>0</v>
      </c>
      <c r="E1063" s="335">
        <v>0</v>
      </c>
      <c r="F1063" s="335">
        <v>0</v>
      </c>
      <c r="G1063" s="334"/>
      <c r="H1063" s="125" t="str">
        <f t="shared" si="16"/>
        <v>0000</v>
      </c>
    </row>
    <row r="1064" spans="1:8" ht="21.95" hidden="1" customHeight="1">
      <c r="A1064" s="125">
        <v>2150207</v>
      </c>
      <c r="B1064" s="274" t="s">
        <v>886</v>
      </c>
      <c r="C1064" s="335">
        <v>0</v>
      </c>
      <c r="D1064" s="335">
        <v>0</v>
      </c>
      <c r="E1064" s="335">
        <v>0</v>
      </c>
      <c r="F1064" s="335">
        <v>0</v>
      </c>
      <c r="G1064" s="334"/>
      <c r="H1064" s="125" t="str">
        <f t="shared" si="16"/>
        <v>0000</v>
      </c>
    </row>
    <row r="1065" spans="1:8" ht="21.95" hidden="1" customHeight="1">
      <c r="A1065" s="125">
        <v>2150208</v>
      </c>
      <c r="B1065" s="274" t="s">
        <v>887</v>
      </c>
      <c r="C1065" s="335">
        <v>0</v>
      </c>
      <c r="D1065" s="335">
        <v>0</v>
      </c>
      <c r="E1065" s="335">
        <v>0</v>
      </c>
      <c r="F1065" s="335">
        <v>0</v>
      </c>
      <c r="G1065" s="334"/>
      <c r="H1065" s="125" t="str">
        <f t="shared" si="16"/>
        <v>0000</v>
      </c>
    </row>
    <row r="1066" spans="1:8" ht="21.95" hidden="1" customHeight="1">
      <c r="A1066" s="125">
        <v>2150209</v>
      </c>
      <c r="B1066" s="274" t="s">
        <v>888</v>
      </c>
      <c r="C1066" s="335">
        <v>0</v>
      </c>
      <c r="D1066" s="335">
        <v>0</v>
      </c>
      <c r="E1066" s="335">
        <v>0</v>
      </c>
      <c r="F1066" s="335">
        <v>0</v>
      </c>
      <c r="G1066" s="334"/>
      <c r="H1066" s="125" t="str">
        <f t="shared" si="16"/>
        <v>0000</v>
      </c>
    </row>
    <row r="1067" spans="1:8" ht="21.95" hidden="1" customHeight="1">
      <c r="A1067" s="125">
        <v>2150210</v>
      </c>
      <c r="B1067" s="274" t="s">
        <v>889</v>
      </c>
      <c r="C1067" s="335">
        <v>0</v>
      </c>
      <c r="D1067" s="335">
        <v>0</v>
      </c>
      <c r="E1067" s="335">
        <v>0</v>
      </c>
      <c r="F1067" s="335">
        <v>0</v>
      </c>
      <c r="G1067" s="334"/>
      <c r="H1067" s="125" t="str">
        <f t="shared" si="16"/>
        <v>0000</v>
      </c>
    </row>
    <row r="1068" spans="1:8" ht="21.95" hidden="1" customHeight="1">
      <c r="A1068" s="125">
        <v>2150212</v>
      </c>
      <c r="B1068" s="274" t="s">
        <v>890</v>
      </c>
      <c r="C1068" s="335">
        <v>0</v>
      </c>
      <c r="D1068" s="335">
        <v>0</v>
      </c>
      <c r="E1068" s="335">
        <v>0</v>
      </c>
      <c r="F1068" s="335">
        <v>0</v>
      </c>
      <c r="G1068" s="334"/>
      <c r="H1068" s="125" t="str">
        <f t="shared" si="16"/>
        <v>0000</v>
      </c>
    </row>
    <row r="1069" spans="1:8" ht="21.95" hidden="1" customHeight="1">
      <c r="A1069" s="125">
        <v>2150213</v>
      </c>
      <c r="B1069" s="274" t="s">
        <v>891</v>
      </c>
      <c r="C1069" s="335">
        <v>0</v>
      </c>
      <c r="D1069" s="335">
        <v>0</v>
      </c>
      <c r="E1069" s="335">
        <v>0</v>
      </c>
      <c r="F1069" s="335">
        <v>0</v>
      </c>
      <c r="G1069" s="334"/>
      <c r="H1069" s="125" t="str">
        <f t="shared" si="16"/>
        <v>0000</v>
      </c>
    </row>
    <row r="1070" spans="1:8" ht="21.95" hidden="1" customHeight="1">
      <c r="A1070" s="125">
        <v>2150214</v>
      </c>
      <c r="B1070" s="274" t="s">
        <v>892</v>
      </c>
      <c r="C1070" s="335">
        <v>0</v>
      </c>
      <c r="D1070" s="335">
        <v>0</v>
      </c>
      <c r="E1070" s="335">
        <v>0</v>
      </c>
      <c r="F1070" s="335">
        <v>0</v>
      </c>
      <c r="G1070" s="334"/>
      <c r="H1070" s="125" t="str">
        <f t="shared" si="16"/>
        <v>0000</v>
      </c>
    </row>
    <row r="1071" spans="1:8" ht="21.95" hidden="1" customHeight="1">
      <c r="A1071" s="125">
        <v>2150215</v>
      </c>
      <c r="B1071" s="274" t="s">
        <v>893</v>
      </c>
      <c r="C1071" s="335">
        <v>0</v>
      </c>
      <c r="D1071" s="335">
        <v>0</v>
      </c>
      <c r="E1071" s="335">
        <v>0</v>
      </c>
      <c r="F1071" s="335">
        <v>0</v>
      </c>
      <c r="G1071" s="334"/>
      <c r="H1071" s="125" t="str">
        <f t="shared" si="16"/>
        <v>0000</v>
      </c>
    </row>
    <row r="1072" spans="1:8" ht="21.95" hidden="1" customHeight="1">
      <c r="A1072" s="125">
        <v>2150299</v>
      </c>
      <c r="B1072" s="274" t="s">
        <v>894</v>
      </c>
      <c r="C1072" s="335">
        <v>0</v>
      </c>
      <c r="D1072" s="335">
        <v>0</v>
      </c>
      <c r="E1072" s="335">
        <v>0</v>
      </c>
      <c r="F1072" s="335">
        <v>0</v>
      </c>
      <c r="G1072" s="334"/>
      <c r="H1072" s="125" t="str">
        <f t="shared" si="16"/>
        <v>0000</v>
      </c>
    </row>
    <row r="1073" spans="1:8" ht="21.95" hidden="1" customHeight="1">
      <c r="A1073" s="125">
        <v>21503</v>
      </c>
      <c r="B1073" s="274" t="s">
        <v>895</v>
      </c>
      <c r="C1073" s="335">
        <v>0</v>
      </c>
      <c r="D1073" s="335">
        <v>0</v>
      </c>
      <c r="E1073" s="335">
        <v>0</v>
      </c>
      <c r="F1073" s="335">
        <v>0</v>
      </c>
      <c r="G1073" s="334"/>
      <c r="H1073" s="125" t="str">
        <f t="shared" si="16"/>
        <v>0000</v>
      </c>
    </row>
    <row r="1074" spans="1:8" ht="21.95" hidden="1" customHeight="1">
      <c r="A1074" s="125">
        <v>2150301</v>
      </c>
      <c r="B1074" s="274" t="s">
        <v>94</v>
      </c>
      <c r="C1074" s="335">
        <v>0</v>
      </c>
      <c r="D1074" s="335">
        <v>0</v>
      </c>
      <c r="E1074" s="335">
        <v>0</v>
      </c>
      <c r="F1074" s="335">
        <v>0</v>
      </c>
      <c r="G1074" s="334"/>
      <c r="H1074" s="125" t="str">
        <f t="shared" si="16"/>
        <v>0000</v>
      </c>
    </row>
    <row r="1075" spans="1:8" ht="21.95" hidden="1" customHeight="1">
      <c r="A1075" s="125">
        <v>2150302</v>
      </c>
      <c r="B1075" s="274" t="s">
        <v>95</v>
      </c>
      <c r="C1075" s="335">
        <v>0</v>
      </c>
      <c r="D1075" s="335">
        <v>0</v>
      </c>
      <c r="E1075" s="335">
        <v>0</v>
      </c>
      <c r="F1075" s="335">
        <v>0</v>
      </c>
      <c r="G1075" s="334"/>
      <c r="H1075" s="125" t="str">
        <f t="shared" si="16"/>
        <v>0000</v>
      </c>
    </row>
    <row r="1076" spans="1:8" ht="21.95" hidden="1" customHeight="1">
      <c r="A1076" s="125">
        <v>2150303</v>
      </c>
      <c r="B1076" s="274" t="s">
        <v>96</v>
      </c>
      <c r="C1076" s="335">
        <v>0</v>
      </c>
      <c r="D1076" s="335">
        <v>0</v>
      </c>
      <c r="E1076" s="335">
        <v>0</v>
      </c>
      <c r="F1076" s="335">
        <v>0</v>
      </c>
      <c r="G1076" s="334"/>
      <c r="H1076" s="125" t="str">
        <f t="shared" si="16"/>
        <v>0000</v>
      </c>
    </row>
    <row r="1077" spans="1:8" ht="21.95" hidden="1" customHeight="1">
      <c r="A1077" s="125">
        <v>2150399</v>
      </c>
      <c r="B1077" s="274" t="s">
        <v>896</v>
      </c>
      <c r="C1077" s="335">
        <v>0</v>
      </c>
      <c r="D1077" s="335">
        <v>0</v>
      </c>
      <c r="E1077" s="335">
        <v>0</v>
      </c>
      <c r="F1077" s="335">
        <v>0</v>
      </c>
      <c r="G1077" s="334"/>
      <c r="H1077" s="125" t="str">
        <f t="shared" si="16"/>
        <v>0000</v>
      </c>
    </row>
    <row r="1078" spans="1:8" ht="21.95" hidden="1" customHeight="1">
      <c r="A1078" s="125">
        <v>21505</v>
      </c>
      <c r="B1078" s="274" t="s">
        <v>897</v>
      </c>
      <c r="C1078" s="335">
        <v>0</v>
      </c>
      <c r="D1078" s="335">
        <v>0</v>
      </c>
      <c r="E1078" s="335">
        <v>0</v>
      </c>
      <c r="F1078" s="335">
        <v>0</v>
      </c>
      <c r="G1078" s="334"/>
      <c r="H1078" s="125" t="str">
        <f t="shared" si="16"/>
        <v>0000</v>
      </c>
    </row>
    <row r="1079" spans="1:8" ht="21.95" hidden="1" customHeight="1">
      <c r="A1079" s="125">
        <v>2150501</v>
      </c>
      <c r="B1079" s="274" t="s">
        <v>94</v>
      </c>
      <c r="C1079" s="335">
        <v>0</v>
      </c>
      <c r="D1079" s="335">
        <v>0</v>
      </c>
      <c r="E1079" s="335">
        <v>0</v>
      </c>
      <c r="F1079" s="335">
        <v>0</v>
      </c>
      <c r="G1079" s="334"/>
      <c r="H1079" s="125" t="str">
        <f t="shared" si="16"/>
        <v>0000</v>
      </c>
    </row>
    <row r="1080" spans="1:8" ht="21.95" hidden="1" customHeight="1">
      <c r="A1080" s="125">
        <v>2150502</v>
      </c>
      <c r="B1080" s="274" t="s">
        <v>95</v>
      </c>
      <c r="C1080" s="335">
        <v>0</v>
      </c>
      <c r="D1080" s="335">
        <v>0</v>
      </c>
      <c r="E1080" s="335">
        <v>0</v>
      </c>
      <c r="F1080" s="335">
        <v>0</v>
      </c>
      <c r="G1080" s="334"/>
      <c r="H1080" s="125" t="str">
        <f t="shared" si="16"/>
        <v>0000</v>
      </c>
    </row>
    <row r="1081" spans="1:8" ht="21.95" hidden="1" customHeight="1">
      <c r="A1081" s="125">
        <v>2150503</v>
      </c>
      <c r="B1081" s="274" t="s">
        <v>96</v>
      </c>
      <c r="C1081" s="335">
        <v>0</v>
      </c>
      <c r="D1081" s="335">
        <v>0</v>
      </c>
      <c r="E1081" s="335">
        <v>0</v>
      </c>
      <c r="F1081" s="335">
        <v>0</v>
      </c>
      <c r="G1081" s="334"/>
      <c r="H1081" s="125" t="str">
        <f t="shared" si="16"/>
        <v>0000</v>
      </c>
    </row>
    <row r="1082" spans="1:8" ht="21.95" hidden="1" customHeight="1">
      <c r="A1082" s="125">
        <v>2150505</v>
      </c>
      <c r="B1082" s="274" t="s">
        <v>898</v>
      </c>
      <c r="C1082" s="335">
        <v>0</v>
      </c>
      <c r="D1082" s="335">
        <v>0</v>
      </c>
      <c r="E1082" s="335">
        <v>0</v>
      </c>
      <c r="F1082" s="335">
        <v>0</v>
      </c>
      <c r="G1082" s="334"/>
      <c r="H1082" s="125" t="str">
        <f t="shared" si="16"/>
        <v>0000</v>
      </c>
    </row>
    <row r="1083" spans="1:8" ht="21.95" hidden="1" customHeight="1">
      <c r="A1083" s="125">
        <v>2150506</v>
      </c>
      <c r="B1083" s="274" t="s">
        <v>899</v>
      </c>
      <c r="C1083" s="335">
        <v>0</v>
      </c>
      <c r="D1083" s="335">
        <v>0</v>
      </c>
      <c r="E1083" s="335">
        <v>0</v>
      </c>
      <c r="F1083" s="335">
        <v>0</v>
      </c>
      <c r="G1083" s="334"/>
      <c r="H1083" s="125" t="str">
        <f t="shared" si="16"/>
        <v>0000</v>
      </c>
    </row>
    <row r="1084" spans="1:8" ht="21.95" hidden="1" customHeight="1">
      <c r="A1084" s="125">
        <v>2150507</v>
      </c>
      <c r="B1084" s="274" t="s">
        <v>900</v>
      </c>
      <c r="C1084" s="335">
        <v>0</v>
      </c>
      <c r="D1084" s="335">
        <v>0</v>
      </c>
      <c r="E1084" s="335">
        <v>0</v>
      </c>
      <c r="F1084" s="335">
        <v>0</v>
      </c>
      <c r="G1084" s="334"/>
      <c r="H1084" s="125" t="str">
        <f t="shared" si="16"/>
        <v>0000</v>
      </c>
    </row>
    <row r="1085" spans="1:8" ht="21.95" hidden="1" customHeight="1">
      <c r="A1085" s="125">
        <v>2150508</v>
      </c>
      <c r="B1085" s="274" t="s">
        <v>901</v>
      </c>
      <c r="C1085" s="335">
        <v>0</v>
      </c>
      <c r="D1085" s="335">
        <v>0</v>
      </c>
      <c r="E1085" s="335">
        <v>0</v>
      </c>
      <c r="F1085" s="335">
        <v>0</v>
      </c>
      <c r="G1085" s="334"/>
      <c r="H1085" s="125" t="str">
        <f t="shared" si="16"/>
        <v>0000</v>
      </c>
    </row>
    <row r="1086" spans="1:8" ht="21.95" hidden="1" customHeight="1">
      <c r="A1086" s="125">
        <v>2150509</v>
      </c>
      <c r="B1086" s="274" t="s">
        <v>902</v>
      </c>
      <c r="C1086" s="335">
        <v>0</v>
      </c>
      <c r="D1086" s="335">
        <v>0</v>
      </c>
      <c r="E1086" s="335">
        <v>0</v>
      </c>
      <c r="F1086" s="335">
        <v>0</v>
      </c>
      <c r="G1086" s="334"/>
      <c r="H1086" s="125" t="str">
        <f t="shared" si="16"/>
        <v>0000</v>
      </c>
    </row>
    <row r="1087" spans="1:8" ht="21.95" hidden="1" customHeight="1">
      <c r="A1087" s="125">
        <v>2150510</v>
      </c>
      <c r="B1087" s="274" t="s">
        <v>903</v>
      </c>
      <c r="C1087" s="335">
        <v>0</v>
      </c>
      <c r="D1087" s="335">
        <v>0</v>
      </c>
      <c r="E1087" s="335">
        <v>0</v>
      </c>
      <c r="F1087" s="335">
        <v>0</v>
      </c>
      <c r="G1087" s="334"/>
      <c r="H1087" s="125" t="str">
        <f t="shared" si="16"/>
        <v>0000</v>
      </c>
    </row>
    <row r="1088" spans="1:8" ht="21.95" hidden="1" customHeight="1">
      <c r="A1088" s="125">
        <v>2150511</v>
      </c>
      <c r="B1088" s="274" t="s">
        <v>904</v>
      </c>
      <c r="C1088" s="335">
        <v>0</v>
      </c>
      <c r="D1088" s="335">
        <v>0</v>
      </c>
      <c r="E1088" s="335">
        <v>0</v>
      </c>
      <c r="F1088" s="335">
        <v>0</v>
      </c>
      <c r="G1088" s="334"/>
      <c r="H1088" s="125" t="str">
        <f t="shared" si="16"/>
        <v>0000</v>
      </c>
    </row>
    <row r="1089" spans="1:8" ht="21.95" hidden="1" customHeight="1">
      <c r="A1089" s="125">
        <v>2150513</v>
      </c>
      <c r="B1089" s="274" t="s">
        <v>850</v>
      </c>
      <c r="C1089" s="335">
        <v>0</v>
      </c>
      <c r="D1089" s="335">
        <v>0</v>
      </c>
      <c r="E1089" s="335">
        <v>0</v>
      </c>
      <c r="F1089" s="335">
        <v>0</v>
      </c>
      <c r="G1089" s="334"/>
      <c r="H1089" s="125" t="str">
        <f t="shared" si="16"/>
        <v>0000</v>
      </c>
    </row>
    <row r="1090" spans="1:8" ht="21.95" hidden="1" customHeight="1">
      <c r="A1090" s="125">
        <v>2150515</v>
      </c>
      <c r="B1090" s="274" t="s">
        <v>905</v>
      </c>
      <c r="C1090" s="335">
        <v>0</v>
      </c>
      <c r="D1090" s="335">
        <v>0</v>
      </c>
      <c r="E1090" s="335">
        <v>0</v>
      </c>
      <c r="F1090" s="335">
        <v>0</v>
      </c>
      <c r="G1090" s="334"/>
      <c r="H1090" s="125" t="str">
        <f t="shared" si="16"/>
        <v>0000</v>
      </c>
    </row>
    <row r="1091" spans="1:8" ht="21.95" hidden="1" customHeight="1">
      <c r="A1091" s="125">
        <v>2150599</v>
      </c>
      <c r="B1091" s="274" t="s">
        <v>906</v>
      </c>
      <c r="C1091" s="335">
        <v>0</v>
      </c>
      <c r="D1091" s="335">
        <v>0</v>
      </c>
      <c r="E1091" s="335">
        <v>0</v>
      </c>
      <c r="F1091" s="335">
        <v>0</v>
      </c>
      <c r="G1091" s="334"/>
      <c r="H1091" s="125" t="str">
        <f t="shared" si="16"/>
        <v>0000</v>
      </c>
    </row>
    <row r="1092" spans="1:8" ht="21.95" customHeight="1">
      <c r="A1092" s="125">
        <v>21507</v>
      </c>
      <c r="B1092" s="274" t="s">
        <v>907</v>
      </c>
      <c r="C1092" s="335">
        <v>170</v>
      </c>
      <c r="D1092" s="335">
        <v>170</v>
      </c>
      <c r="E1092" s="335">
        <v>145</v>
      </c>
      <c r="F1092" s="335">
        <v>145</v>
      </c>
      <c r="G1092" s="334">
        <v>1</v>
      </c>
      <c r="H1092" s="125" t="str">
        <f t="shared" si="16"/>
        <v>170170145145</v>
      </c>
    </row>
    <row r="1093" spans="1:8" ht="21.95" customHeight="1">
      <c r="A1093" s="125">
        <v>2150701</v>
      </c>
      <c r="B1093" s="274" t="s">
        <v>94</v>
      </c>
      <c r="C1093" s="335">
        <v>150</v>
      </c>
      <c r="D1093" s="335">
        <v>150</v>
      </c>
      <c r="E1093" s="335">
        <v>145</v>
      </c>
      <c r="F1093" s="335">
        <v>145</v>
      </c>
      <c r="G1093" s="334">
        <v>1</v>
      </c>
      <c r="H1093" s="125" t="str">
        <f t="shared" si="16"/>
        <v>150150145145</v>
      </c>
    </row>
    <row r="1094" spans="1:8" ht="21.95" customHeight="1">
      <c r="A1094" s="125">
        <v>2150702</v>
      </c>
      <c r="B1094" s="274" t="s">
        <v>95</v>
      </c>
      <c r="C1094" s="335">
        <v>20</v>
      </c>
      <c r="D1094" s="335">
        <v>20</v>
      </c>
      <c r="E1094" s="335">
        <v>0</v>
      </c>
      <c r="F1094" s="335">
        <v>0</v>
      </c>
      <c r="G1094" s="334"/>
      <c r="H1094" s="125" t="str">
        <f t="shared" si="16"/>
        <v>202000</v>
      </c>
    </row>
    <row r="1095" spans="1:8" ht="21.95" hidden="1" customHeight="1">
      <c r="A1095" s="125">
        <v>2150703</v>
      </c>
      <c r="B1095" s="274" t="s">
        <v>96</v>
      </c>
      <c r="C1095" s="335">
        <v>0</v>
      </c>
      <c r="D1095" s="335">
        <v>0</v>
      </c>
      <c r="E1095" s="335">
        <v>0</v>
      </c>
      <c r="F1095" s="335">
        <v>0</v>
      </c>
      <c r="G1095" s="334"/>
      <c r="H1095" s="125" t="str">
        <f t="shared" ref="H1095:H1158" si="17">C1095&amp;D1095&amp;E1095&amp;F1095</f>
        <v>0000</v>
      </c>
    </row>
    <row r="1096" spans="1:8" ht="21.95" hidden="1" customHeight="1">
      <c r="A1096" s="125">
        <v>2150704</v>
      </c>
      <c r="B1096" s="274" t="s">
        <v>908</v>
      </c>
      <c r="C1096" s="335">
        <v>0</v>
      </c>
      <c r="D1096" s="335">
        <v>0</v>
      </c>
      <c r="E1096" s="335">
        <v>0</v>
      </c>
      <c r="F1096" s="335">
        <v>0</v>
      </c>
      <c r="G1096" s="334"/>
      <c r="H1096" s="125" t="str">
        <f t="shared" si="17"/>
        <v>0000</v>
      </c>
    </row>
    <row r="1097" spans="1:8" ht="21.95" hidden="1" customHeight="1">
      <c r="A1097" s="125">
        <v>2150705</v>
      </c>
      <c r="B1097" s="274" t="s">
        <v>909</v>
      </c>
      <c r="C1097" s="335">
        <v>0</v>
      </c>
      <c r="D1097" s="335">
        <v>0</v>
      </c>
      <c r="E1097" s="335">
        <v>0</v>
      </c>
      <c r="F1097" s="335">
        <v>0</v>
      </c>
      <c r="G1097" s="334"/>
      <c r="H1097" s="125" t="str">
        <f t="shared" si="17"/>
        <v>0000</v>
      </c>
    </row>
    <row r="1098" spans="1:8" ht="21.95" hidden="1" customHeight="1">
      <c r="A1098" s="125">
        <v>2150799</v>
      </c>
      <c r="B1098" s="274" t="s">
        <v>910</v>
      </c>
      <c r="C1098" s="335">
        <v>0</v>
      </c>
      <c r="D1098" s="335">
        <v>0</v>
      </c>
      <c r="E1098" s="335">
        <v>0</v>
      </c>
      <c r="F1098" s="335">
        <v>0</v>
      </c>
      <c r="G1098" s="334"/>
      <c r="H1098" s="125" t="str">
        <f t="shared" si="17"/>
        <v>0000</v>
      </c>
    </row>
    <row r="1099" spans="1:8" ht="21.95" customHeight="1">
      <c r="A1099" s="125">
        <v>21508</v>
      </c>
      <c r="B1099" s="274" t="s">
        <v>911</v>
      </c>
      <c r="C1099" s="335">
        <v>2318</v>
      </c>
      <c r="D1099" s="335">
        <v>2318</v>
      </c>
      <c r="E1099" s="335">
        <v>1281</v>
      </c>
      <c r="F1099" s="335">
        <v>1281</v>
      </c>
      <c r="G1099" s="334">
        <v>1</v>
      </c>
      <c r="H1099" s="125" t="str">
        <f t="shared" si="17"/>
        <v>2318231812811281</v>
      </c>
    </row>
    <row r="1100" spans="1:8" ht="21.95" hidden="1" customHeight="1">
      <c r="A1100" s="125">
        <v>2150801</v>
      </c>
      <c r="B1100" s="274" t="s">
        <v>94</v>
      </c>
      <c r="C1100" s="335">
        <v>0</v>
      </c>
      <c r="D1100" s="335">
        <v>0</v>
      </c>
      <c r="E1100" s="335">
        <v>0</v>
      </c>
      <c r="F1100" s="335">
        <v>0</v>
      </c>
      <c r="G1100" s="334"/>
      <c r="H1100" s="125" t="str">
        <f t="shared" si="17"/>
        <v>0000</v>
      </c>
    </row>
    <row r="1101" spans="1:8" ht="21.95" hidden="1" customHeight="1">
      <c r="A1101" s="125">
        <v>2150802</v>
      </c>
      <c r="B1101" s="274" t="s">
        <v>95</v>
      </c>
      <c r="C1101" s="335">
        <v>0</v>
      </c>
      <c r="D1101" s="335">
        <v>0</v>
      </c>
      <c r="E1101" s="335">
        <v>0</v>
      </c>
      <c r="F1101" s="335">
        <v>0</v>
      </c>
      <c r="G1101" s="334"/>
      <c r="H1101" s="125" t="str">
        <f t="shared" si="17"/>
        <v>0000</v>
      </c>
    </row>
    <row r="1102" spans="1:8" ht="21.95" hidden="1" customHeight="1">
      <c r="A1102" s="125">
        <v>2150803</v>
      </c>
      <c r="B1102" s="274" t="s">
        <v>96</v>
      </c>
      <c r="C1102" s="335">
        <v>0</v>
      </c>
      <c r="D1102" s="335">
        <v>0</v>
      </c>
      <c r="E1102" s="335">
        <v>0</v>
      </c>
      <c r="F1102" s="335">
        <v>0</v>
      </c>
      <c r="G1102" s="334"/>
      <c r="H1102" s="125" t="str">
        <f t="shared" si="17"/>
        <v>0000</v>
      </c>
    </row>
    <row r="1103" spans="1:8" ht="21.95" hidden="1" customHeight="1">
      <c r="A1103" s="125">
        <v>2150804</v>
      </c>
      <c r="B1103" s="274" t="s">
        <v>912</v>
      </c>
      <c r="C1103" s="335">
        <v>0</v>
      </c>
      <c r="D1103" s="335">
        <v>0</v>
      </c>
      <c r="E1103" s="335">
        <v>0</v>
      </c>
      <c r="F1103" s="335">
        <v>0</v>
      </c>
      <c r="G1103" s="334"/>
      <c r="H1103" s="125" t="str">
        <f t="shared" si="17"/>
        <v>0000</v>
      </c>
    </row>
    <row r="1104" spans="1:8" ht="21.95" customHeight="1">
      <c r="A1104" s="125">
        <v>2150805</v>
      </c>
      <c r="B1104" s="274" t="s">
        <v>913</v>
      </c>
      <c r="C1104" s="335">
        <v>48</v>
      </c>
      <c r="D1104" s="335">
        <v>48</v>
      </c>
      <c r="E1104" s="335">
        <v>150</v>
      </c>
      <c r="F1104" s="335">
        <v>150</v>
      </c>
      <c r="G1104" s="334">
        <v>1</v>
      </c>
      <c r="H1104" s="125" t="str">
        <f t="shared" si="17"/>
        <v>4848150150</v>
      </c>
    </row>
    <row r="1105" spans="1:8" ht="21.95" customHeight="1">
      <c r="A1105" s="125">
        <v>2150899</v>
      </c>
      <c r="B1105" s="274" t="s">
        <v>914</v>
      </c>
      <c r="C1105" s="335">
        <v>2270</v>
      </c>
      <c r="D1105" s="335">
        <v>2270</v>
      </c>
      <c r="E1105" s="335">
        <v>1131</v>
      </c>
      <c r="F1105" s="335">
        <v>1131</v>
      </c>
      <c r="G1105" s="334">
        <v>1</v>
      </c>
      <c r="H1105" s="125" t="str">
        <f t="shared" si="17"/>
        <v>2270227011311131</v>
      </c>
    </row>
    <row r="1106" spans="1:8" ht="21.95" hidden="1" customHeight="1">
      <c r="A1106" s="125">
        <v>21599</v>
      </c>
      <c r="B1106" s="274" t="s">
        <v>915</v>
      </c>
      <c r="C1106" s="335">
        <v>0</v>
      </c>
      <c r="D1106" s="335">
        <v>0</v>
      </c>
      <c r="E1106" s="335">
        <v>0</v>
      </c>
      <c r="F1106" s="335">
        <v>0</v>
      </c>
      <c r="G1106" s="334"/>
      <c r="H1106" s="125" t="str">
        <f t="shared" si="17"/>
        <v>0000</v>
      </c>
    </row>
    <row r="1107" spans="1:8" ht="21.95" hidden="1" customHeight="1">
      <c r="A1107" s="125">
        <v>2159901</v>
      </c>
      <c r="B1107" s="274" t="s">
        <v>916</v>
      </c>
      <c r="C1107" s="335">
        <v>0</v>
      </c>
      <c r="D1107" s="335">
        <v>0</v>
      </c>
      <c r="E1107" s="335">
        <v>0</v>
      </c>
      <c r="F1107" s="335">
        <v>0</v>
      </c>
      <c r="G1107" s="334"/>
      <c r="H1107" s="125" t="str">
        <f t="shared" si="17"/>
        <v>0000</v>
      </c>
    </row>
    <row r="1108" spans="1:8" ht="21.95" hidden="1" customHeight="1">
      <c r="A1108" s="125">
        <v>2159904</v>
      </c>
      <c r="B1108" s="274" t="s">
        <v>917</v>
      </c>
      <c r="C1108" s="335">
        <v>0</v>
      </c>
      <c r="D1108" s="335">
        <v>0</v>
      </c>
      <c r="E1108" s="335">
        <v>0</v>
      </c>
      <c r="F1108" s="335">
        <v>0</v>
      </c>
      <c r="G1108" s="334"/>
      <c r="H1108" s="125" t="str">
        <f t="shared" si="17"/>
        <v>0000</v>
      </c>
    </row>
    <row r="1109" spans="1:8" ht="21.95" hidden="1" customHeight="1">
      <c r="A1109" s="125">
        <v>2159905</v>
      </c>
      <c r="B1109" s="274" t="s">
        <v>918</v>
      </c>
      <c r="C1109" s="335">
        <v>0</v>
      </c>
      <c r="D1109" s="335">
        <v>0</v>
      </c>
      <c r="E1109" s="335">
        <v>0</v>
      </c>
      <c r="F1109" s="335">
        <v>0</v>
      </c>
      <c r="G1109" s="334"/>
      <c r="H1109" s="125" t="str">
        <f t="shared" si="17"/>
        <v>0000</v>
      </c>
    </row>
    <row r="1110" spans="1:8" ht="21.95" hidden="1" customHeight="1">
      <c r="A1110" s="125">
        <v>2159906</v>
      </c>
      <c r="B1110" s="274" t="s">
        <v>919</v>
      </c>
      <c r="C1110" s="335">
        <v>0</v>
      </c>
      <c r="D1110" s="335">
        <v>0</v>
      </c>
      <c r="E1110" s="335">
        <v>0</v>
      </c>
      <c r="F1110" s="335">
        <v>0</v>
      </c>
      <c r="G1110" s="334"/>
      <c r="H1110" s="125" t="str">
        <f t="shared" si="17"/>
        <v>0000</v>
      </c>
    </row>
    <row r="1111" spans="1:8" ht="21.95" hidden="1" customHeight="1">
      <c r="A1111" s="125">
        <v>2159999</v>
      </c>
      <c r="B1111" s="274" t="s">
        <v>920</v>
      </c>
      <c r="C1111" s="335">
        <v>0</v>
      </c>
      <c r="D1111" s="335">
        <v>0</v>
      </c>
      <c r="E1111" s="335">
        <v>0</v>
      </c>
      <c r="F1111" s="335">
        <v>0</v>
      </c>
      <c r="G1111" s="334"/>
      <c r="H1111" s="125" t="str">
        <f t="shared" si="17"/>
        <v>0000</v>
      </c>
    </row>
    <row r="1112" spans="1:8" ht="21.95" customHeight="1">
      <c r="A1112" s="125">
        <v>216</v>
      </c>
      <c r="B1112" s="274" t="s">
        <v>45</v>
      </c>
      <c r="C1112" s="335">
        <v>1409</v>
      </c>
      <c r="D1112" s="335">
        <v>1409</v>
      </c>
      <c r="E1112" s="335">
        <v>267</v>
      </c>
      <c r="F1112" s="335">
        <v>267</v>
      </c>
      <c r="G1112" s="334">
        <v>1</v>
      </c>
      <c r="H1112" s="125" t="str">
        <f t="shared" si="17"/>
        <v>14091409267267</v>
      </c>
    </row>
    <row r="1113" spans="1:8" ht="21.95" customHeight="1">
      <c r="A1113" s="125">
        <v>21602</v>
      </c>
      <c r="B1113" s="274" t="s">
        <v>921</v>
      </c>
      <c r="C1113" s="335">
        <v>1313</v>
      </c>
      <c r="D1113" s="335">
        <v>1313</v>
      </c>
      <c r="E1113" s="335">
        <v>218</v>
      </c>
      <c r="F1113" s="335">
        <v>218</v>
      </c>
      <c r="G1113" s="334">
        <v>1</v>
      </c>
      <c r="H1113" s="125" t="str">
        <f t="shared" si="17"/>
        <v>13131313218218</v>
      </c>
    </row>
    <row r="1114" spans="1:8" ht="21.95" customHeight="1">
      <c r="A1114" s="125">
        <v>2160201</v>
      </c>
      <c r="B1114" s="274" t="s">
        <v>94</v>
      </c>
      <c r="C1114" s="335">
        <v>246</v>
      </c>
      <c r="D1114" s="335">
        <v>246</v>
      </c>
      <c r="E1114" s="335">
        <v>206</v>
      </c>
      <c r="F1114" s="335">
        <v>206</v>
      </c>
      <c r="G1114" s="334">
        <v>1</v>
      </c>
      <c r="H1114" s="125" t="str">
        <f t="shared" si="17"/>
        <v>246246206206</v>
      </c>
    </row>
    <row r="1115" spans="1:8" ht="21.95" hidden="1" customHeight="1">
      <c r="A1115" s="125">
        <v>2160202</v>
      </c>
      <c r="B1115" s="274" t="s">
        <v>95</v>
      </c>
      <c r="C1115" s="335">
        <v>0</v>
      </c>
      <c r="D1115" s="335">
        <v>0</v>
      </c>
      <c r="E1115" s="335">
        <v>0</v>
      </c>
      <c r="F1115" s="335">
        <v>0</v>
      </c>
      <c r="G1115" s="334"/>
      <c r="H1115" s="125" t="str">
        <f t="shared" si="17"/>
        <v>0000</v>
      </c>
    </row>
    <row r="1116" spans="1:8" ht="21.95" hidden="1" customHeight="1">
      <c r="A1116" s="125">
        <v>2160203</v>
      </c>
      <c r="B1116" s="274" t="s">
        <v>96</v>
      </c>
      <c r="C1116" s="335">
        <v>0</v>
      </c>
      <c r="D1116" s="335">
        <v>0</v>
      </c>
      <c r="E1116" s="335">
        <v>0</v>
      </c>
      <c r="F1116" s="335">
        <v>0</v>
      </c>
      <c r="G1116" s="334"/>
      <c r="H1116" s="125" t="str">
        <f t="shared" si="17"/>
        <v>0000</v>
      </c>
    </row>
    <row r="1117" spans="1:8" ht="21.95" hidden="1" customHeight="1">
      <c r="A1117" s="125">
        <v>2160216</v>
      </c>
      <c r="B1117" s="274" t="s">
        <v>922</v>
      </c>
      <c r="C1117" s="335">
        <v>0</v>
      </c>
      <c r="D1117" s="335">
        <v>0</v>
      </c>
      <c r="E1117" s="335">
        <v>0</v>
      </c>
      <c r="F1117" s="335">
        <v>0</v>
      </c>
      <c r="G1117" s="334"/>
      <c r="H1117" s="125" t="str">
        <f t="shared" si="17"/>
        <v>0000</v>
      </c>
    </row>
    <row r="1118" spans="1:8" ht="21.95" hidden="1" customHeight="1">
      <c r="A1118" s="125">
        <v>2160217</v>
      </c>
      <c r="B1118" s="274" t="s">
        <v>923</v>
      </c>
      <c r="C1118" s="335">
        <v>0</v>
      </c>
      <c r="D1118" s="335">
        <v>0</v>
      </c>
      <c r="E1118" s="335">
        <v>0</v>
      </c>
      <c r="F1118" s="335">
        <v>0</v>
      </c>
      <c r="G1118" s="334"/>
      <c r="H1118" s="125" t="str">
        <f t="shared" si="17"/>
        <v>0000</v>
      </c>
    </row>
    <row r="1119" spans="1:8" ht="21.95" hidden="1" customHeight="1">
      <c r="A1119" s="125">
        <v>2160218</v>
      </c>
      <c r="B1119" s="274" t="s">
        <v>924</v>
      </c>
      <c r="C1119" s="335">
        <v>0</v>
      </c>
      <c r="D1119" s="335">
        <v>0</v>
      </c>
      <c r="E1119" s="335">
        <v>0</v>
      </c>
      <c r="F1119" s="335">
        <v>0</v>
      </c>
      <c r="G1119" s="334"/>
      <c r="H1119" s="125" t="str">
        <f t="shared" si="17"/>
        <v>0000</v>
      </c>
    </row>
    <row r="1120" spans="1:8" ht="21.95" hidden="1" customHeight="1">
      <c r="A1120" s="125">
        <v>2160219</v>
      </c>
      <c r="B1120" s="274" t="s">
        <v>925</v>
      </c>
      <c r="C1120" s="335">
        <v>0</v>
      </c>
      <c r="D1120" s="335">
        <v>0</v>
      </c>
      <c r="E1120" s="335">
        <v>0</v>
      </c>
      <c r="F1120" s="335">
        <v>0</v>
      </c>
      <c r="G1120" s="334"/>
      <c r="H1120" s="125" t="str">
        <f t="shared" si="17"/>
        <v>0000</v>
      </c>
    </row>
    <row r="1121" spans="1:8" ht="21.95" hidden="1" customHeight="1">
      <c r="A1121" s="125">
        <v>2160250</v>
      </c>
      <c r="B1121" s="274" t="s">
        <v>103</v>
      </c>
      <c r="C1121" s="335">
        <v>0</v>
      </c>
      <c r="D1121" s="335">
        <v>0</v>
      </c>
      <c r="E1121" s="335">
        <v>0</v>
      </c>
      <c r="F1121" s="335">
        <v>0</v>
      </c>
      <c r="G1121" s="334"/>
      <c r="H1121" s="125" t="str">
        <f t="shared" si="17"/>
        <v>0000</v>
      </c>
    </row>
    <row r="1122" spans="1:8" ht="21.95" customHeight="1">
      <c r="A1122" s="125">
        <v>2160299</v>
      </c>
      <c r="B1122" s="274" t="s">
        <v>926</v>
      </c>
      <c r="C1122" s="335">
        <v>1067</v>
      </c>
      <c r="D1122" s="335">
        <v>1067</v>
      </c>
      <c r="E1122" s="335">
        <v>12</v>
      </c>
      <c r="F1122" s="335">
        <v>12</v>
      </c>
      <c r="G1122" s="334">
        <v>1</v>
      </c>
      <c r="H1122" s="125" t="str">
        <f t="shared" si="17"/>
        <v>106710671212</v>
      </c>
    </row>
    <row r="1123" spans="1:8" ht="21.95" customHeight="1">
      <c r="A1123" s="125">
        <v>21606</v>
      </c>
      <c r="B1123" s="274" t="s">
        <v>927</v>
      </c>
      <c r="C1123" s="335">
        <v>96</v>
      </c>
      <c r="D1123" s="335">
        <v>96</v>
      </c>
      <c r="E1123" s="335">
        <v>49</v>
      </c>
      <c r="F1123" s="335">
        <v>49</v>
      </c>
      <c r="G1123" s="334">
        <v>1</v>
      </c>
      <c r="H1123" s="125" t="str">
        <f t="shared" si="17"/>
        <v>96964949</v>
      </c>
    </row>
    <row r="1124" spans="1:8" ht="21.95" hidden="1" customHeight="1">
      <c r="A1124" s="125">
        <v>2160601</v>
      </c>
      <c r="B1124" s="274" t="s">
        <v>94</v>
      </c>
      <c r="C1124" s="335">
        <v>0</v>
      </c>
      <c r="D1124" s="335">
        <v>0</v>
      </c>
      <c r="E1124" s="335">
        <v>0</v>
      </c>
      <c r="F1124" s="335">
        <v>0</v>
      </c>
      <c r="G1124" s="334"/>
      <c r="H1124" s="125" t="str">
        <f t="shared" si="17"/>
        <v>0000</v>
      </c>
    </row>
    <row r="1125" spans="1:8" ht="21.95" hidden="1" customHeight="1">
      <c r="A1125" s="125">
        <v>2160602</v>
      </c>
      <c r="B1125" s="274" t="s">
        <v>95</v>
      </c>
      <c r="C1125" s="335">
        <v>0</v>
      </c>
      <c r="D1125" s="335">
        <v>0</v>
      </c>
      <c r="E1125" s="335">
        <v>0</v>
      </c>
      <c r="F1125" s="335">
        <v>0</v>
      </c>
      <c r="G1125" s="334"/>
      <c r="H1125" s="125" t="str">
        <f t="shared" si="17"/>
        <v>0000</v>
      </c>
    </row>
    <row r="1126" spans="1:8" ht="21.95" hidden="1" customHeight="1">
      <c r="A1126" s="125">
        <v>2160603</v>
      </c>
      <c r="B1126" s="274" t="s">
        <v>96</v>
      </c>
      <c r="C1126" s="335">
        <v>0</v>
      </c>
      <c r="D1126" s="335">
        <v>0</v>
      </c>
      <c r="E1126" s="335">
        <v>0</v>
      </c>
      <c r="F1126" s="335">
        <v>0</v>
      </c>
      <c r="G1126" s="334"/>
      <c r="H1126" s="125" t="str">
        <f t="shared" si="17"/>
        <v>0000</v>
      </c>
    </row>
    <row r="1127" spans="1:8" ht="21.95" hidden="1" customHeight="1">
      <c r="A1127" s="125">
        <v>2160607</v>
      </c>
      <c r="B1127" s="274" t="s">
        <v>928</v>
      </c>
      <c r="C1127" s="335">
        <v>0</v>
      </c>
      <c r="D1127" s="335">
        <v>0</v>
      </c>
      <c r="E1127" s="335">
        <v>0</v>
      </c>
      <c r="F1127" s="335">
        <v>0</v>
      </c>
      <c r="G1127" s="334"/>
      <c r="H1127" s="125" t="str">
        <f t="shared" si="17"/>
        <v>0000</v>
      </c>
    </row>
    <row r="1128" spans="1:8" ht="21.95" customHeight="1">
      <c r="A1128" s="125">
        <v>2160699</v>
      </c>
      <c r="B1128" s="274" t="s">
        <v>929</v>
      </c>
      <c r="C1128" s="335">
        <v>96</v>
      </c>
      <c r="D1128" s="335">
        <v>96</v>
      </c>
      <c r="E1128" s="335">
        <v>49</v>
      </c>
      <c r="F1128" s="335">
        <v>49</v>
      </c>
      <c r="G1128" s="334">
        <v>1</v>
      </c>
      <c r="H1128" s="125" t="str">
        <f t="shared" si="17"/>
        <v>96964949</v>
      </c>
    </row>
    <row r="1129" spans="1:8" ht="21.95" hidden="1" customHeight="1">
      <c r="A1129" s="125">
        <v>21699</v>
      </c>
      <c r="B1129" s="274" t="s">
        <v>930</v>
      </c>
      <c r="C1129" s="335">
        <v>0</v>
      </c>
      <c r="D1129" s="335">
        <v>0</v>
      </c>
      <c r="E1129" s="335">
        <v>0</v>
      </c>
      <c r="F1129" s="335">
        <v>0</v>
      </c>
      <c r="G1129" s="334"/>
      <c r="H1129" s="125" t="str">
        <f t="shared" si="17"/>
        <v>0000</v>
      </c>
    </row>
    <row r="1130" spans="1:8" ht="21.95" hidden="1" customHeight="1">
      <c r="A1130" s="125">
        <v>2169901</v>
      </c>
      <c r="B1130" s="274" t="s">
        <v>931</v>
      </c>
      <c r="C1130" s="335">
        <v>0</v>
      </c>
      <c r="D1130" s="335">
        <v>0</v>
      </c>
      <c r="E1130" s="335">
        <v>0</v>
      </c>
      <c r="F1130" s="335">
        <v>0</v>
      </c>
      <c r="G1130" s="334"/>
      <c r="H1130" s="125" t="str">
        <f t="shared" si="17"/>
        <v>0000</v>
      </c>
    </row>
    <row r="1131" spans="1:8" ht="21.95" hidden="1" customHeight="1">
      <c r="A1131" s="125">
        <v>2169999</v>
      </c>
      <c r="B1131" s="274" t="s">
        <v>932</v>
      </c>
      <c r="C1131" s="335">
        <v>0</v>
      </c>
      <c r="D1131" s="335">
        <v>0</v>
      </c>
      <c r="E1131" s="335">
        <v>0</v>
      </c>
      <c r="F1131" s="335">
        <v>0</v>
      </c>
      <c r="G1131" s="334"/>
      <c r="H1131" s="125" t="str">
        <f t="shared" si="17"/>
        <v>0000</v>
      </c>
    </row>
    <row r="1132" spans="1:8" ht="21.95" hidden="1" customHeight="1">
      <c r="A1132" s="125">
        <v>217</v>
      </c>
      <c r="B1132" s="274" t="s">
        <v>47</v>
      </c>
      <c r="C1132" s="335">
        <v>0</v>
      </c>
      <c r="D1132" s="335">
        <v>0</v>
      </c>
      <c r="E1132" s="335">
        <v>0</v>
      </c>
      <c r="F1132" s="335">
        <v>0</v>
      </c>
      <c r="G1132" s="334"/>
      <c r="H1132" s="125" t="str">
        <f t="shared" si="17"/>
        <v>0000</v>
      </c>
    </row>
    <row r="1133" spans="1:8" ht="21.95" hidden="1" customHeight="1">
      <c r="A1133" s="125">
        <v>21701</v>
      </c>
      <c r="B1133" s="274" t="s">
        <v>933</v>
      </c>
      <c r="C1133" s="335">
        <v>0</v>
      </c>
      <c r="D1133" s="335">
        <v>0</v>
      </c>
      <c r="E1133" s="335">
        <v>0</v>
      </c>
      <c r="F1133" s="335">
        <v>0</v>
      </c>
      <c r="G1133" s="334"/>
      <c r="H1133" s="125" t="str">
        <f t="shared" si="17"/>
        <v>0000</v>
      </c>
    </row>
    <row r="1134" spans="1:8" ht="21.95" hidden="1" customHeight="1">
      <c r="A1134" s="125">
        <v>2170101</v>
      </c>
      <c r="B1134" s="274" t="s">
        <v>94</v>
      </c>
      <c r="C1134" s="335">
        <v>0</v>
      </c>
      <c r="D1134" s="335">
        <v>0</v>
      </c>
      <c r="E1134" s="335">
        <v>0</v>
      </c>
      <c r="F1134" s="335">
        <v>0</v>
      </c>
      <c r="G1134" s="334"/>
      <c r="H1134" s="125" t="str">
        <f t="shared" si="17"/>
        <v>0000</v>
      </c>
    </row>
    <row r="1135" spans="1:8" ht="21.95" hidden="1" customHeight="1">
      <c r="A1135" s="125">
        <v>2170102</v>
      </c>
      <c r="B1135" s="274" t="s">
        <v>95</v>
      </c>
      <c r="C1135" s="335">
        <v>0</v>
      </c>
      <c r="D1135" s="335">
        <v>0</v>
      </c>
      <c r="E1135" s="335">
        <v>0</v>
      </c>
      <c r="F1135" s="335">
        <v>0</v>
      </c>
      <c r="G1135" s="334"/>
      <c r="H1135" s="125" t="str">
        <f t="shared" si="17"/>
        <v>0000</v>
      </c>
    </row>
    <row r="1136" spans="1:8" ht="21.95" hidden="1" customHeight="1">
      <c r="A1136" s="125">
        <v>2170103</v>
      </c>
      <c r="B1136" s="274" t="s">
        <v>96</v>
      </c>
      <c r="C1136" s="335">
        <v>0</v>
      </c>
      <c r="D1136" s="335">
        <v>0</v>
      </c>
      <c r="E1136" s="335">
        <v>0</v>
      </c>
      <c r="F1136" s="335">
        <v>0</v>
      </c>
      <c r="G1136" s="334"/>
      <c r="H1136" s="125" t="str">
        <f t="shared" si="17"/>
        <v>0000</v>
      </c>
    </row>
    <row r="1137" spans="1:8" ht="21.95" hidden="1" customHeight="1">
      <c r="A1137" s="125">
        <v>2170104</v>
      </c>
      <c r="B1137" s="274" t="s">
        <v>934</v>
      </c>
      <c r="C1137" s="335">
        <v>0</v>
      </c>
      <c r="D1137" s="335">
        <v>0</v>
      </c>
      <c r="E1137" s="335">
        <v>0</v>
      </c>
      <c r="F1137" s="335">
        <v>0</v>
      </c>
      <c r="G1137" s="334"/>
      <c r="H1137" s="125" t="str">
        <f t="shared" si="17"/>
        <v>0000</v>
      </c>
    </row>
    <row r="1138" spans="1:8" ht="21.95" hidden="1" customHeight="1">
      <c r="A1138" s="125">
        <v>2170150</v>
      </c>
      <c r="B1138" s="274" t="s">
        <v>103</v>
      </c>
      <c r="C1138" s="335">
        <v>0</v>
      </c>
      <c r="D1138" s="335">
        <v>0</v>
      </c>
      <c r="E1138" s="335">
        <v>0</v>
      </c>
      <c r="F1138" s="335">
        <v>0</v>
      </c>
      <c r="G1138" s="334"/>
      <c r="H1138" s="125" t="str">
        <f t="shared" si="17"/>
        <v>0000</v>
      </c>
    </row>
    <row r="1139" spans="1:8" ht="21.95" hidden="1" customHeight="1">
      <c r="A1139" s="125">
        <v>2170199</v>
      </c>
      <c r="B1139" s="274" t="s">
        <v>935</v>
      </c>
      <c r="C1139" s="335">
        <v>0</v>
      </c>
      <c r="D1139" s="335">
        <v>0</v>
      </c>
      <c r="E1139" s="335">
        <v>0</v>
      </c>
      <c r="F1139" s="335">
        <v>0</v>
      </c>
      <c r="G1139" s="334"/>
      <c r="H1139" s="125" t="str">
        <f t="shared" si="17"/>
        <v>0000</v>
      </c>
    </row>
    <row r="1140" spans="1:8" ht="21.95" hidden="1" customHeight="1">
      <c r="A1140" s="125">
        <v>21702</v>
      </c>
      <c r="B1140" s="274" t="s">
        <v>936</v>
      </c>
      <c r="C1140" s="335"/>
      <c r="D1140" s="335"/>
      <c r="E1140" s="335">
        <v>0</v>
      </c>
      <c r="F1140" s="335">
        <v>0</v>
      </c>
      <c r="G1140" s="334"/>
      <c r="H1140" s="125" t="str">
        <f t="shared" si="17"/>
        <v>00</v>
      </c>
    </row>
    <row r="1141" spans="1:8" ht="21.95" hidden="1" customHeight="1">
      <c r="A1141" s="125">
        <v>2170201</v>
      </c>
      <c r="B1141" s="274" t="s">
        <v>937</v>
      </c>
      <c r="C1141" s="335"/>
      <c r="D1141" s="335"/>
      <c r="E1141" s="335">
        <v>0</v>
      </c>
      <c r="F1141" s="335">
        <v>0</v>
      </c>
      <c r="G1141" s="334"/>
      <c r="H1141" s="125" t="str">
        <f t="shared" si="17"/>
        <v>00</v>
      </c>
    </row>
    <row r="1142" spans="1:8" ht="21.95" hidden="1" customHeight="1">
      <c r="A1142" s="125">
        <v>2170202</v>
      </c>
      <c r="B1142" s="274" t="s">
        <v>938</v>
      </c>
      <c r="C1142" s="335"/>
      <c r="D1142" s="335"/>
      <c r="E1142" s="335">
        <v>0</v>
      </c>
      <c r="F1142" s="335">
        <v>0</v>
      </c>
      <c r="G1142" s="334"/>
      <c r="H1142" s="125" t="str">
        <f t="shared" si="17"/>
        <v>00</v>
      </c>
    </row>
    <row r="1143" spans="1:8" ht="21.95" hidden="1" customHeight="1">
      <c r="A1143" s="125">
        <v>2170203</v>
      </c>
      <c r="B1143" s="274" t="s">
        <v>939</v>
      </c>
      <c r="C1143" s="335"/>
      <c r="D1143" s="335"/>
      <c r="E1143" s="335">
        <v>0</v>
      </c>
      <c r="F1143" s="335">
        <v>0</v>
      </c>
      <c r="G1143" s="334"/>
      <c r="H1143" s="125" t="str">
        <f t="shared" si="17"/>
        <v>00</v>
      </c>
    </row>
    <row r="1144" spans="1:8" ht="21.95" hidden="1" customHeight="1">
      <c r="A1144" s="125">
        <v>2170204</v>
      </c>
      <c r="B1144" s="274" t="s">
        <v>940</v>
      </c>
      <c r="C1144" s="335"/>
      <c r="D1144" s="335"/>
      <c r="E1144" s="335">
        <v>0</v>
      </c>
      <c r="F1144" s="335">
        <v>0</v>
      </c>
      <c r="G1144" s="334"/>
      <c r="H1144" s="125" t="str">
        <f t="shared" si="17"/>
        <v>00</v>
      </c>
    </row>
    <row r="1145" spans="1:8" ht="21.95" hidden="1" customHeight="1">
      <c r="A1145" s="125">
        <v>2170205</v>
      </c>
      <c r="B1145" s="274" t="s">
        <v>941</v>
      </c>
      <c r="C1145" s="335"/>
      <c r="D1145" s="335"/>
      <c r="E1145" s="335">
        <v>0</v>
      </c>
      <c r="F1145" s="335">
        <v>0</v>
      </c>
      <c r="G1145" s="334"/>
      <c r="H1145" s="125" t="str">
        <f t="shared" si="17"/>
        <v>00</v>
      </c>
    </row>
    <row r="1146" spans="1:8" ht="21.95" hidden="1" customHeight="1">
      <c r="A1146" s="125">
        <v>2170206</v>
      </c>
      <c r="B1146" s="274" t="s">
        <v>942</v>
      </c>
      <c r="C1146" s="335"/>
      <c r="D1146" s="335"/>
      <c r="E1146" s="335">
        <v>0</v>
      </c>
      <c r="F1146" s="335">
        <v>0</v>
      </c>
      <c r="G1146" s="334"/>
      <c r="H1146" s="125" t="str">
        <f t="shared" si="17"/>
        <v>00</v>
      </c>
    </row>
    <row r="1147" spans="1:8" ht="21.95" hidden="1" customHeight="1">
      <c r="A1147" s="125">
        <v>2170207</v>
      </c>
      <c r="B1147" s="274" t="s">
        <v>943</v>
      </c>
      <c r="C1147" s="335"/>
      <c r="D1147" s="335"/>
      <c r="E1147" s="335">
        <v>0</v>
      </c>
      <c r="F1147" s="335">
        <v>0</v>
      </c>
      <c r="G1147" s="334"/>
      <c r="H1147" s="125" t="str">
        <f t="shared" si="17"/>
        <v>00</v>
      </c>
    </row>
    <row r="1148" spans="1:8" ht="21.95" hidden="1" customHeight="1">
      <c r="A1148" s="125">
        <v>2170208</v>
      </c>
      <c r="B1148" s="274" t="s">
        <v>944</v>
      </c>
      <c r="C1148" s="335"/>
      <c r="D1148" s="335"/>
      <c r="E1148" s="335">
        <v>0</v>
      </c>
      <c r="F1148" s="335">
        <v>0</v>
      </c>
      <c r="G1148" s="334"/>
      <c r="H1148" s="125" t="str">
        <f t="shared" si="17"/>
        <v>00</v>
      </c>
    </row>
    <row r="1149" spans="1:8" ht="21.95" hidden="1" customHeight="1">
      <c r="A1149" s="125">
        <v>2170299</v>
      </c>
      <c r="B1149" s="274" t="s">
        <v>945</v>
      </c>
      <c r="C1149" s="335"/>
      <c r="D1149" s="335"/>
      <c r="E1149" s="335">
        <v>0</v>
      </c>
      <c r="F1149" s="335">
        <v>0</v>
      </c>
      <c r="G1149" s="334"/>
      <c r="H1149" s="125" t="str">
        <f t="shared" si="17"/>
        <v>00</v>
      </c>
    </row>
    <row r="1150" spans="1:8" ht="21.95" hidden="1" customHeight="1">
      <c r="A1150" s="125">
        <v>21703</v>
      </c>
      <c r="B1150" s="274" t="s">
        <v>946</v>
      </c>
      <c r="C1150" s="335">
        <v>0</v>
      </c>
      <c r="D1150" s="335">
        <v>0</v>
      </c>
      <c r="E1150" s="335">
        <v>0</v>
      </c>
      <c r="F1150" s="335">
        <v>0</v>
      </c>
      <c r="G1150" s="334"/>
      <c r="H1150" s="125" t="str">
        <f t="shared" si="17"/>
        <v>0000</v>
      </c>
    </row>
    <row r="1151" spans="1:8" ht="21.95" hidden="1" customHeight="1">
      <c r="A1151" s="125">
        <v>2170301</v>
      </c>
      <c r="B1151" s="274" t="s">
        <v>947</v>
      </c>
      <c r="C1151" s="335">
        <v>0</v>
      </c>
      <c r="D1151" s="335">
        <v>0</v>
      </c>
      <c r="E1151" s="335">
        <v>0</v>
      </c>
      <c r="F1151" s="335">
        <v>0</v>
      </c>
      <c r="G1151" s="334"/>
      <c r="H1151" s="125" t="str">
        <f t="shared" si="17"/>
        <v>0000</v>
      </c>
    </row>
    <row r="1152" spans="1:8" ht="21.95" hidden="1" customHeight="1">
      <c r="A1152" s="125">
        <v>2170302</v>
      </c>
      <c r="B1152" s="274" t="s">
        <v>948</v>
      </c>
      <c r="C1152" s="335">
        <v>0</v>
      </c>
      <c r="D1152" s="335">
        <v>0</v>
      </c>
      <c r="E1152" s="335">
        <v>0</v>
      </c>
      <c r="F1152" s="335">
        <v>0</v>
      </c>
      <c r="G1152" s="334"/>
      <c r="H1152" s="125" t="str">
        <f t="shared" si="17"/>
        <v>0000</v>
      </c>
    </row>
    <row r="1153" spans="1:8" ht="21.95" hidden="1" customHeight="1">
      <c r="A1153" s="125">
        <v>2170303</v>
      </c>
      <c r="B1153" s="274" t="s">
        <v>949</v>
      </c>
      <c r="C1153" s="335">
        <v>0</v>
      </c>
      <c r="D1153" s="335">
        <v>0</v>
      </c>
      <c r="E1153" s="335">
        <v>0</v>
      </c>
      <c r="F1153" s="335">
        <v>0</v>
      </c>
      <c r="G1153" s="334"/>
      <c r="H1153" s="125" t="str">
        <f t="shared" si="17"/>
        <v>0000</v>
      </c>
    </row>
    <row r="1154" spans="1:8" ht="21.95" hidden="1" customHeight="1">
      <c r="A1154" s="125">
        <v>2170304</v>
      </c>
      <c r="B1154" s="274" t="s">
        <v>950</v>
      </c>
      <c r="C1154" s="335">
        <v>0</v>
      </c>
      <c r="D1154" s="335">
        <v>0</v>
      </c>
      <c r="E1154" s="335">
        <v>0</v>
      </c>
      <c r="F1154" s="335">
        <v>0</v>
      </c>
      <c r="G1154" s="334"/>
      <c r="H1154" s="125" t="str">
        <f t="shared" si="17"/>
        <v>0000</v>
      </c>
    </row>
    <row r="1155" spans="1:8" ht="21.95" hidden="1" customHeight="1">
      <c r="A1155" s="125">
        <v>2170399</v>
      </c>
      <c r="B1155" s="274" t="s">
        <v>951</v>
      </c>
      <c r="C1155" s="335">
        <v>0</v>
      </c>
      <c r="D1155" s="335">
        <v>0</v>
      </c>
      <c r="E1155" s="335">
        <v>0</v>
      </c>
      <c r="F1155" s="335">
        <v>0</v>
      </c>
      <c r="G1155" s="334"/>
      <c r="H1155" s="125" t="str">
        <f t="shared" si="17"/>
        <v>0000</v>
      </c>
    </row>
    <row r="1156" spans="1:8" ht="21.95" hidden="1" customHeight="1">
      <c r="A1156" s="125">
        <v>21704</v>
      </c>
      <c r="B1156" s="274" t="s">
        <v>952</v>
      </c>
      <c r="C1156" s="335"/>
      <c r="D1156" s="335"/>
      <c r="E1156" s="335">
        <v>0</v>
      </c>
      <c r="F1156" s="335">
        <v>0</v>
      </c>
      <c r="G1156" s="334"/>
      <c r="H1156" s="125" t="str">
        <f t="shared" si="17"/>
        <v>00</v>
      </c>
    </row>
    <row r="1157" spans="1:8" ht="21.95" hidden="1" customHeight="1">
      <c r="A1157" s="125">
        <v>2170401</v>
      </c>
      <c r="B1157" s="274" t="s">
        <v>953</v>
      </c>
      <c r="C1157" s="335"/>
      <c r="D1157" s="335"/>
      <c r="E1157" s="335">
        <v>0</v>
      </c>
      <c r="F1157" s="335">
        <v>0</v>
      </c>
      <c r="G1157" s="334"/>
      <c r="H1157" s="125" t="str">
        <f t="shared" si="17"/>
        <v>00</v>
      </c>
    </row>
    <row r="1158" spans="1:8" ht="21.95" hidden="1" customHeight="1">
      <c r="A1158" s="125">
        <v>2170499</v>
      </c>
      <c r="B1158" s="274" t="s">
        <v>954</v>
      </c>
      <c r="C1158" s="335"/>
      <c r="D1158" s="335"/>
      <c r="E1158" s="335">
        <v>0</v>
      </c>
      <c r="F1158" s="335">
        <v>0</v>
      </c>
      <c r="G1158" s="334"/>
      <c r="H1158" s="125" t="str">
        <f t="shared" si="17"/>
        <v>00</v>
      </c>
    </row>
    <row r="1159" spans="1:8" ht="21.95" hidden="1" customHeight="1">
      <c r="A1159" s="125">
        <v>21799</v>
      </c>
      <c r="B1159" s="274" t="s">
        <v>955</v>
      </c>
      <c r="C1159" s="335">
        <v>0</v>
      </c>
      <c r="D1159" s="335">
        <v>0</v>
      </c>
      <c r="E1159" s="335">
        <v>0</v>
      </c>
      <c r="F1159" s="335">
        <v>0</v>
      </c>
      <c r="G1159" s="334"/>
      <c r="H1159" s="125" t="str">
        <f t="shared" ref="H1159:H1222" si="18">C1159&amp;D1159&amp;E1159&amp;F1159</f>
        <v>0000</v>
      </c>
    </row>
    <row r="1160" spans="1:8" ht="21.95" hidden="1" customHeight="1">
      <c r="A1160" s="125">
        <v>2179901</v>
      </c>
      <c r="B1160" s="274" t="s">
        <v>956</v>
      </c>
      <c r="C1160" s="335"/>
      <c r="D1160" s="335"/>
      <c r="E1160" s="335">
        <v>0</v>
      </c>
      <c r="F1160" s="335">
        <v>0</v>
      </c>
      <c r="G1160" s="334"/>
      <c r="H1160" s="125" t="str">
        <f t="shared" si="18"/>
        <v>00</v>
      </c>
    </row>
    <row r="1161" spans="1:8" ht="21.95" hidden="1" customHeight="1">
      <c r="A1161" s="125">
        <v>219</v>
      </c>
      <c r="B1161" s="274" t="s">
        <v>49</v>
      </c>
      <c r="C1161" s="335">
        <v>0</v>
      </c>
      <c r="D1161" s="335">
        <v>0</v>
      </c>
      <c r="E1161" s="335">
        <v>0</v>
      </c>
      <c r="F1161" s="335">
        <v>0</v>
      </c>
      <c r="G1161" s="334"/>
      <c r="H1161" s="125" t="str">
        <f t="shared" si="18"/>
        <v>0000</v>
      </c>
    </row>
    <row r="1162" spans="1:8" ht="21.95" hidden="1" customHeight="1">
      <c r="A1162" s="125">
        <v>21901</v>
      </c>
      <c r="B1162" s="274" t="s">
        <v>957</v>
      </c>
      <c r="C1162" s="335">
        <v>0</v>
      </c>
      <c r="D1162" s="335">
        <v>0</v>
      </c>
      <c r="E1162" s="335">
        <v>0</v>
      </c>
      <c r="F1162" s="335">
        <v>0</v>
      </c>
      <c r="G1162" s="334"/>
      <c r="H1162" s="125" t="str">
        <f t="shared" si="18"/>
        <v>0000</v>
      </c>
    </row>
    <row r="1163" spans="1:8" ht="21.95" hidden="1" customHeight="1">
      <c r="A1163" s="125">
        <v>21902</v>
      </c>
      <c r="B1163" s="274" t="s">
        <v>958</v>
      </c>
      <c r="C1163" s="335">
        <v>0</v>
      </c>
      <c r="D1163" s="335">
        <v>0</v>
      </c>
      <c r="E1163" s="335">
        <v>0</v>
      </c>
      <c r="F1163" s="335">
        <v>0</v>
      </c>
      <c r="G1163" s="334"/>
      <c r="H1163" s="125" t="str">
        <f t="shared" si="18"/>
        <v>0000</v>
      </c>
    </row>
    <row r="1164" spans="1:8" ht="21.95" hidden="1" customHeight="1">
      <c r="A1164" s="125">
        <v>21903</v>
      </c>
      <c r="B1164" s="274" t="s">
        <v>959</v>
      </c>
      <c r="C1164" s="335">
        <v>0</v>
      </c>
      <c r="D1164" s="335">
        <v>0</v>
      </c>
      <c r="E1164" s="335">
        <v>0</v>
      </c>
      <c r="F1164" s="335">
        <v>0</v>
      </c>
      <c r="G1164" s="334"/>
      <c r="H1164" s="125" t="str">
        <f t="shared" si="18"/>
        <v>0000</v>
      </c>
    </row>
    <row r="1165" spans="1:8" ht="21.95" hidden="1" customHeight="1">
      <c r="A1165" s="125">
        <v>21904</v>
      </c>
      <c r="B1165" s="274" t="s">
        <v>960</v>
      </c>
      <c r="C1165" s="335">
        <v>0</v>
      </c>
      <c r="D1165" s="335">
        <v>0</v>
      </c>
      <c r="E1165" s="335">
        <v>0</v>
      </c>
      <c r="F1165" s="335">
        <v>0</v>
      </c>
      <c r="G1165" s="334"/>
      <c r="H1165" s="125" t="str">
        <f t="shared" si="18"/>
        <v>0000</v>
      </c>
    </row>
    <row r="1166" spans="1:8" ht="21.95" hidden="1" customHeight="1">
      <c r="A1166" s="125">
        <v>21905</v>
      </c>
      <c r="B1166" s="274" t="s">
        <v>961</v>
      </c>
      <c r="C1166" s="335">
        <v>0</v>
      </c>
      <c r="D1166" s="335">
        <v>0</v>
      </c>
      <c r="E1166" s="335">
        <v>0</v>
      </c>
      <c r="F1166" s="335">
        <v>0</v>
      </c>
      <c r="G1166" s="334"/>
      <c r="H1166" s="125" t="str">
        <f t="shared" si="18"/>
        <v>0000</v>
      </c>
    </row>
    <row r="1167" spans="1:8" ht="21.95" hidden="1" customHeight="1">
      <c r="A1167" s="125">
        <v>21906</v>
      </c>
      <c r="B1167" s="274" t="s">
        <v>719</v>
      </c>
      <c r="C1167" s="335">
        <v>0</v>
      </c>
      <c r="D1167" s="335">
        <v>0</v>
      </c>
      <c r="E1167" s="335">
        <v>0</v>
      </c>
      <c r="F1167" s="335">
        <v>0</v>
      </c>
      <c r="G1167" s="334"/>
      <c r="H1167" s="125" t="str">
        <f t="shared" si="18"/>
        <v>0000</v>
      </c>
    </row>
    <row r="1168" spans="1:8" ht="21.95" hidden="1" customHeight="1">
      <c r="A1168" s="125">
        <v>21907</v>
      </c>
      <c r="B1168" s="274" t="s">
        <v>962</v>
      </c>
      <c r="C1168" s="335">
        <v>0</v>
      </c>
      <c r="D1168" s="335">
        <v>0</v>
      </c>
      <c r="E1168" s="335">
        <v>0</v>
      </c>
      <c r="F1168" s="335">
        <v>0</v>
      </c>
      <c r="G1168" s="334"/>
      <c r="H1168" s="125" t="str">
        <f t="shared" si="18"/>
        <v>0000</v>
      </c>
    </row>
    <row r="1169" spans="1:8" ht="21.95" hidden="1" customHeight="1">
      <c r="A1169" s="125">
        <v>21908</v>
      </c>
      <c r="B1169" s="274" t="s">
        <v>963</v>
      </c>
      <c r="C1169" s="335">
        <v>0</v>
      </c>
      <c r="D1169" s="335">
        <v>0</v>
      </c>
      <c r="E1169" s="335">
        <v>0</v>
      </c>
      <c r="F1169" s="335">
        <v>0</v>
      </c>
      <c r="G1169" s="334"/>
      <c r="H1169" s="125" t="str">
        <f t="shared" si="18"/>
        <v>0000</v>
      </c>
    </row>
    <row r="1170" spans="1:8" ht="21.95" hidden="1" customHeight="1">
      <c r="A1170" s="125">
        <v>21999</v>
      </c>
      <c r="B1170" s="274" t="s">
        <v>964</v>
      </c>
      <c r="C1170" s="335">
        <v>0</v>
      </c>
      <c r="D1170" s="335">
        <v>0</v>
      </c>
      <c r="E1170" s="335">
        <v>0</v>
      </c>
      <c r="F1170" s="335">
        <v>0</v>
      </c>
      <c r="G1170" s="334"/>
      <c r="H1170" s="125" t="str">
        <f t="shared" si="18"/>
        <v>0000</v>
      </c>
    </row>
    <row r="1171" spans="1:8" ht="21.95" customHeight="1">
      <c r="A1171" s="125">
        <v>220</v>
      </c>
      <c r="B1171" s="274" t="s">
        <v>51</v>
      </c>
      <c r="C1171" s="335">
        <v>8594</v>
      </c>
      <c r="D1171" s="335">
        <v>8594</v>
      </c>
      <c r="E1171" s="335">
        <v>3195</v>
      </c>
      <c r="F1171" s="335">
        <v>3195</v>
      </c>
      <c r="G1171" s="334">
        <v>1</v>
      </c>
      <c r="H1171" s="125" t="str">
        <f t="shared" si="18"/>
        <v>8594859431953195</v>
      </c>
    </row>
    <row r="1172" spans="1:8" ht="21.95" customHeight="1">
      <c r="A1172" s="125">
        <v>22001</v>
      </c>
      <c r="B1172" s="274" t="s">
        <v>965</v>
      </c>
      <c r="C1172" s="335">
        <v>8169</v>
      </c>
      <c r="D1172" s="335">
        <v>8169</v>
      </c>
      <c r="E1172" s="335">
        <v>3174</v>
      </c>
      <c r="F1172" s="335">
        <v>3174</v>
      </c>
      <c r="G1172" s="334">
        <v>1</v>
      </c>
      <c r="H1172" s="125" t="str">
        <f t="shared" si="18"/>
        <v>8169816931743174</v>
      </c>
    </row>
    <row r="1173" spans="1:8" ht="21.95" customHeight="1">
      <c r="A1173" s="125">
        <v>2200101</v>
      </c>
      <c r="B1173" s="274" t="s">
        <v>94</v>
      </c>
      <c r="C1173" s="335">
        <v>573</v>
      </c>
      <c r="D1173" s="335">
        <v>573</v>
      </c>
      <c r="E1173" s="335">
        <v>416</v>
      </c>
      <c r="F1173" s="335">
        <v>416</v>
      </c>
      <c r="G1173" s="334">
        <v>1</v>
      </c>
      <c r="H1173" s="125" t="str">
        <f t="shared" si="18"/>
        <v>573573416416</v>
      </c>
    </row>
    <row r="1174" spans="1:8" ht="21.95" customHeight="1">
      <c r="A1174" s="125">
        <v>2200102</v>
      </c>
      <c r="B1174" s="274" t="s">
        <v>95</v>
      </c>
      <c r="C1174" s="335">
        <v>944</v>
      </c>
      <c r="D1174" s="335">
        <v>944</v>
      </c>
      <c r="E1174" s="335">
        <v>0</v>
      </c>
      <c r="F1174" s="335">
        <v>0</v>
      </c>
      <c r="G1174" s="334"/>
      <c r="H1174" s="125" t="str">
        <f t="shared" si="18"/>
        <v>94494400</v>
      </c>
    </row>
    <row r="1175" spans="1:8" ht="21.95" hidden="1" customHeight="1">
      <c r="A1175" s="125">
        <v>2200103</v>
      </c>
      <c r="B1175" s="274" t="s">
        <v>96</v>
      </c>
      <c r="C1175" s="335">
        <v>0</v>
      </c>
      <c r="D1175" s="335">
        <v>0</v>
      </c>
      <c r="E1175" s="335">
        <v>0</v>
      </c>
      <c r="F1175" s="335">
        <v>0</v>
      </c>
      <c r="G1175" s="334"/>
      <c r="H1175" s="125" t="str">
        <f t="shared" si="18"/>
        <v>0000</v>
      </c>
    </row>
    <row r="1176" spans="1:8" ht="21.95" customHeight="1">
      <c r="A1176" s="125">
        <v>2200104</v>
      </c>
      <c r="B1176" s="274" t="s">
        <v>966</v>
      </c>
      <c r="C1176" s="335">
        <v>200</v>
      </c>
      <c r="D1176" s="335">
        <v>200</v>
      </c>
      <c r="E1176" s="335">
        <v>100</v>
      </c>
      <c r="F1176" s="335">
        <v>100</v>
      </c>
      <c r="G1176" s="334">
        <v>1</v>
      </c>
      <c r="H1176" s="125" t="str">
        <f t="shared" si="18"/>
        <v>200200100100</v>
      </c>
    </row>
    <row r="1177" spans="1:8" ht="21.95" customHeight="1">
      <c r="A1177" s="125">
        <v>2200105</v>
      </c>
      <c r="B1177" s="274" t="s">
        <v>967</v>
      </c>
      <c r="C1177" s="335">
        <v>100</v>
      </c>
      <c r="D1177" s="335">
        <v>100</v>
      </c>
      <c r="E1177" s="335">
        <v>0</v>
      </c>
      <c r="F1177" s="335">
        <v>0</v>
      </c>
      <c r="G1177" s="334"/>
      <c r="H1177" s="125" t="str">
        <f t="shared" si="18"/>
        <v>10010000</v>
      </c>
    </row>
    <row r="1178" spans="1:8" ht="21.95" hidden="1" customHeight="1">
      <c r="A1178" s="125">
        <v>2200106</v>
      </c>
      <c r="B1178" s="274" t="s">
        <v>968</v>
      </c>
      <c r="C1178" s="335">
        <v>0</v>
      </c>
      <c r="D1178" s="335">
        <v>0</v>
      </c>
      <c r="E1178" s="335">
        <v>0</v>
      </c>
      <c r="F1178" s="335">
        <v>0</v>
      </c>
      <c r="G1178" s="334"/>
      <c r="H1178" s="125" t="str">
        <f t="shared" si="18"/>
        <v>0000</v>
      </c>
    </row>
    <row r="1179" spans="1:8" ht="21.95" hidden="1" customHeight="1">
      <c r="A1179" s="125">
        <v>2200107</v>
      </c>
      <c r="B1179" s="274" t="s">
        <v>969</v>
      </c>
      <c r="C1179" s="335">
        <v>0</v>
      </c>
      <c r="D1179" s="335">
        <v>0</v>
      </c>
      <c r="E1179" s="335">
        <v>0</v>
      </c>
      <c r="F1179" s="335">
        <v>0</v>
      </c>
      <c r="G1179" s="334"/>
      <c r="H1179" s="125" t="str">
        <f t="shared" si="18"/>
        <v>0000</v>
      </c>
    </row>
    <row r="1180" spans="1:8" ht="21.95" hidden="1" customHeight="1">
      <c r="A1180" s="125">
        <v>2200108</v>
      </c>
      <c r="B1180" s="274" t="s">
        <v>970</v>
      </c>
      <c r="C1180" s="335">
        <v>0</v>
      </c>
      <c r="D1180" s="335">
        <v>0</v>
      </c>
      <c r="E1180" s="335">
        <v>0</v>
      </c>
      <c r="F1180" s="335">
        <v>0</v>
      </c>
      <c r="G1180" s="334"/>
      <c r="H1180" s="125" t="str">
        <f t="shared" si="18"/>
        <v>0000</v>
      </c>
    </row>
    <row r="1181" spans="1:8" ht="21.95" hidden="1" customHeight="1">
      <c r="A1181" s="125">
        <v>2200109</v>
      </c>
      <c r="B1181" s="274" t="s">
        <v>971</v>
      </c>
      <c r="C1181" s="335">
        <v>0</v>
      </c>
      <c r="D1181" s="335">
        <v>0</v>
      </c>
      <c r="E1181" s="335">
        <v>0</v>
      </c>
      <c r="F1181" s="335">
        <v>0</v>
      </c>
      <c r="G1181" s="334"/>
      <c r="H1181" s="125" t="str">
        <f t="shared" si="18"/>
        <v>0000</v>
      </c>
    </row>
    <row r="1182" spans="1:8" ht="21.95" customHeight="1">
      <c r="A1182" s="125">
        <v>2200110</v>
      </c>
      <c r="B1182" s="274" t="s">
        <v>972</v>
      </c>
      <c r="C1182" s="335">
        <v>4325</v>
      </c>
      <c r="D1182" s="335">
        <v>4325</v>
      </c>
      <c r="E1182" s="335">
        <v>0</v>
      </c>
      <c r="F1182" s="335">
        <v>0</v>
      </c>
      <c r="G1182" s="334"/>
      <c r="H1182" s="125" t="str">
        <f t="shared" si="18"/>
        <v>4325432500</v>
      </c>
    </row>
    <row r="1183" spans="1:8" ht="21.95" hidden="1" customHeight="1">
      <c r="A1183" s="125">
        <v>2200112</v>
      </c>
      <c r="B1183" s="274" t="s">
        <v>973</v>
      </c>
      <c r="C1183" s="335">
        <v>0</v>
      </c>
      <c r="D1183" s="335">
        <v>0</v>
      </c>
      <c r="E1183" s="335">
        <v>0</v>
      </c>
      <c r="F1183" s="335">
        <v>0</v>
      </c>
      <c r="G1183" s="334"/>
      <c r="H1183" s="125" t="str">
        <f t="shared" si="18"/>
        <v>0000</v>
      </c>
    </row>
    <row r="1184" spans="1:8" ht="21.95" hidden="1" customHeight="1">
      <c r="A1184" s="125">
        <v>2200113</v>
      </c>
      <c r="B1184" s="274" t="s">
        <v>974</v>
      </c>
      <c r="C1184" s="335">
        <v>0</v>
      </c>
      <c r="D1184" s="335">
        <v>0</v>
      </c>
      <c r="E1184" s="335">
        <v>0</v>
      </c>
      <c r="F1184" s="335">
        <v>0</v>
      </c>
      <c r="G1184" s="334"/>
      <c r="H1184" s="125" t="str">
        <f t="shared" si="18"/>
        <v>0000</v>
      </c>
    </row>
    <row r="1185" spans="1:8" ht="21.95" hidden="1" customHeight="1">
      <c r="A1185" s="125">
        <v>2200114</v>
      </c>
      <c r="B1185" s="274" t="s">
        <v>975</v>
      </c>
      <c r="C1185" s="335">
        <v>0</v>
      </c>
      <c r="D1185" s="335">
        <v>0</v>
      </c>
      <c r="E1185" s="335">
        <v>0</v>
      </c>
      <c r="F1185" s="335">
        <v>0</v>
      </c>
      <c r="G1185" s="334"/>
      <c r="H1185" s="125" t="str">
        <f t="shared" si="18"/>
        <v>0000</v>
      </c>
    </row>
    <row r="1186" spans="1:8" ht="21.95" hidden="1" customHeight="1">
      <c r="A1186" s="125">
        <v>2200115</v>
      </c>
      <c r="B1186" s="274" t="s">
        <v>976</v>
      </c>
      <c r="C1186" s="335">
        <v>0</v>
      </c>
      <c r="D1186" s="335">
        <v>0</v>
      </c>
      <c r="E1186" s="335">
        <v>0</v>
      </c>
      <c r="F1186" s="335">
        <v>0</v>
      </c>
      <c r="G1186" s="334"/>
      <c r="H1186" s="125" t="str">
        <f t="shared" si="18"/>
        <v>0000</v>
      </c>
    </row>
    <row r="1187" spans="1:8" ht="21.95" hidden="1" customHeight="1">
      <c r="A1187" s="125">
        <v>2200116</v>
      </c>
      <c r="B1187" s="274" t="s">
        <v>977</v>
      </c>
      <c r="C1187" s="335">
        <v>0</v>
      </c>
      <c r="D1187" s="335">
        <v>0</v>
      </c>
      <c r="E1187" s="335">
        <v>0</v>
      </c>
      <c r="F1187" s="335">
        <v>0</v>
      </c>
      <c r="G1187" s="334"/>
      <c r="H1187" s="125" t="str">
        <f t="shared" si="18"/>
        <v>0000</v>
      </c>
    </row>
    <row r="1188" spans="1:8" ht="21.95" hidden="1" customHeight="1">
      <c r="A1188" s="125">
        <v>2200119</v>
      </c>
      <c r="B1188" s="274" t="s">
        <v>978</v>
      </c>
      <c r="C1188" s="335">
        <v>0</v>
      </c>
      <c r="D1188" s="335">
        <v>0</v>
      </c>
      <c r="E1188" s="335">
        <v>0</v>
      </c>
      <c r="F1188" s="335">
        <v>0</v>
      </c>
      <c r="G1188" s="334"/>
      <c r="H1188" s="125" t="str">
        <f t="shared" si="18"/>
        <v>0000</v>
      </c>
    </row>
    <row r="1189" spans="1:8" ht="21.95" customHeight="1">
      <c r="A1189" s="125">
        <v>2200150</v>
      </c>
      <c r="B1189" s="274" t="s">
        <v>103</v>
      </c>
      <c r="C1189" s="335">
        <v>1927</v>
      </c>
      <c r="D1189" s="335">
        <v>1927</v>
      </c>
      <c r="E1189" s="335">
        <v>2096</v>
      </c>
      <c r="F1189" s="335">
        <v>2096</v>
      </c>
      <c r="G1189" s="334">
        <v>1</v>
      </c>
      <c r="H1189" s="125" t="str">
        <f t="shared" si="18"/>
        <v>1927192720962096</v>
      </c>
    </row>
    <row r="1190" spans="1:8" ht="21.95" customHeight="1">
      <c r="A1190" s="125">
        <v>2200199</v>
      </c>
      <c r="B1190" s="274" t="s">
        <v>979</v>
      </c>
      <c r="C1190" s="335">
        <v>100</v>
      </c>
      <c r="D1190" s="335">
        <v>100</v>
      </c>
      <c r="E1190" s="335">
        <v>562</v>
      </c>
      <c r="F1190" s="335">
        <v>562</v>
      </c>
      <c r="G1190" s="334">
        <v>1</v>
      </c>
      <c r="H1190" s="125" t="str">
        <f t="shared" si="18"/>
        <v>100100562562</v>
      </c>
    </row>
    <row r="1191" spans="1:8" ht="21.95" hidden="1" customHeight="1">
      <c r="A1191" s="125">
        <v>22002</v>
      </c>
      <c r="B1191" s="274" t="s">
        <v>980</v>
      </c>
      <c r="C1191" s="335">
        <v>0</v>
      </c>
      <c r="D1191" s="335">
        <v>0</v>
      </c>
      <c r="E1191" s="335">
        <v>0</v>
      </c>
      <c r="F1191" s="335">
        <v>0</v>
      </c>
      <c r="G1191" s="334"/>
      <c r="H1191" s="125" t="str">
        <f t="shared" si="18"/>
        <v>0000</v>
      </c>
    </row>
    <row r="1192" spans="1:8" ht="21.95" hidden="1" customHeight="1">
      <c r="A1192" s="125">
        <v>2200201</v>
      </c>
      <c r="B1192" s="274" t="s">
        <v>94</v>
      </c>
      <c r="C1192" s="335">
        <v>0</v>
      </c>
      <c r="D1192" s="335">
        <v>0</v>
      </c>
      <c r="E1192" s="335">
        <v>0</v>
      </c>
      <c r="F1192" s="335">
        <v>0</v>
      </c>
      <c r="G1192" s="334"/>
      <c r="H1192" s="125" t="str">
        <f t="shared" si="18"/>
        <v>0000</v>
      </c>
    </row>
    <row r="1193" spans="1:8" ht="21.95" hidden="1" customHeight="1">
      <c r="A1193" s="125">
        <v>2200202</v>
      </c>
      <c r="B1193" s="274" t="s">
        <v>95</v>
      </c>
      <c r="C1193" s="335">
        <v>0</v>
      </c>
      <c r="D1193" s="335">
        <v>0</v>
      </c>
      <c r="E1193" s="335">
        <v>0</v>
      </c>
      <c r="F1193" s="335">
        <v>0</v>
      </c>
      <c r="G1193" s="334"/>
      <c r="H1193" s="125" t="str">
        <f t="shared" si="18"/>
        <v>0000</v>
      </c>
    </row>
    <row r="1194" spans="1:8" ht="21.95" hidden="1" customHeight="1">
      <c r="A1194" s="125">
        <v>2200203</v>
      </c>
      <c r="B1194" s="274" t="s">
        <v>96</v>
      </c>
      <c r="C1194" s="335">
        <v>0</v>
      </c>
      <c r="D1194" s="335">
        <v>0</v>
      </c>
      <c r="E1194" s="335">
        <v>0</v>
      </c>
      <c r="F1194" s="335">
        <v>0</v>
      </c>
      <c r="G1194" s="334"/>
      <c r="H1194" s="125" t="str">
        <f t="shared" si="18"/>
        <v>0000</v>
      </c>
    </row>
    <row r="1195" spans="1:8" ht="21.95" hidden="1" customHeight="1">
      <c r="A1195" s="125">
        <v>2200204</v>
      </c>
      <c r="B1195" s="274" t="s">
        <v>981</v>
      </c>
      <c r="C1195" s="335">
        <v>0</v>
      </c>
      <c r="D1195" s="335">
        <v>0</v>
      </c>
      <c r="E1195" s="335">
        <v>0</v>
      </c>
      <c r="F1195" s="335">
        <v>0</v>
      </c>
      <c r="G1195" s="334"/>
      <c r="H1195" s="125" t="str">
        <f t="shared" si="18"/>
        <v>0000</v>
      </c>
    </row>
    <row r="1196" spans="1:8" ht="21.95" hidden="1" customHeight="1">
      <c r="A1196" s="125">
        <v>2200205</v>
      </c>
      <c r="B1196" s="274" t="s">
        <v>982</v>
      </c>
      <c r="C1196" s="335">
        <v>0</v>
      </c>
      <c r="D1196" s="335">
        <v>0</v>
      </c>
      <c r="E1196" s="335">
        <v>0</v>
      </c>
      <c r="F1196" s="335">
        <v>0</v>
      </c>
      <c r="G1196" s="334"/>
      <c r="H1196" s="125" t="str">
        <f t="shared" si="18"/>
        <v>0000</v>
      </c>
    </row>
    <row r="1197" spans="1:8" ht="21.95" hidden="1" customHeight="1">
      <c r="A1197" s="125">
        <v>2200206</v>
      </c>
      <c r="B1197" s="274" t="s">
        <v>983</v>
      </c>
      <c r="C1197" s="335">
        <v>0</v>
      </c>
      <c r="D1197" s="335">
        <v>0</v>
      </c>
      <c r="E1197" s="335">
        <v>0</v>
      </c>
      <c r="F1197" s="335">
        <v>0</v>
      </c>
      <c r="G1197" s="334"/>
      <c r="H1197" s="125" t="str">
        <f t="shared" si="18"/>
        <v>0000</v>
      </c>
    </row>
    <row r="1198" spans="1:8" ht="21.95" hidden="1" customHeight="1">
      <c r="A1198" s="125">
        <v>2200207</v>
      </c>
      <c r="B1198" s="274" t="s">
        <v>984</v>
      </c>
      <c r="C1198" s="335">
        <v>0</v>
      </c>
      <c r="D1198" s="335">
        <v>0</v>
      </c>
      <c r="E1198" s="335">
        <v>0</v>
      </c>
      <c r="F1198" s="335">
        <v>0</v>
      </c>
      <c r="G1198" s="334"/>
      <c r="H1198" s="125" t="str">
        <f t="shared" si="18"/>
        <v>0000</v>
      </c>
    </row>
    <row r="1199" spans="1:8" ht="21.95" hidden="1" customHeight="1">
      <c r="A1199" s="125">
        <v>2200208</v>
      </c>
      <c r="B1199" s="274" t="s">
        <v>985</v>
      </c>
      <c r="C1199" s="335">
        <v>0</v>
      </c>
      <c r="D1199" s="335">
        <v>0</v>
      </c>
      <c r="E1199" s="335">
        <v>0</v>
      </c>
      <c r="F1199" s="335">
        <v>0</v>
      </c>
      <c r="G1199" s="334"/>
      <c r="H1199" s="125" t="str">
        <f t="shared" si="18"/>
        <v>0000</v>
      </c>
    </row>
    <row r="1200" spans="1:8" ht="21.95" hidden="1" customHeight="1">
      <c r="A1200" s="125">
        <v>2200209</v>
      </c>
      <c r="B1200" s="274" t="s">
        <v>986</v>
      </c>
      <c r="C1200" s="335">
        <v>0</v>
      </c>
      <c r="D1200" s="335">
        <v>0</v>
      </c>
      <c r="E1200" s="335">
        <v>0</v>
      </c>
      <c r="F1200" s="335">
        <v>0</v>
      </c>
      <c r="G1200" s="334"/>
      <c r="H1200" s="125" t="str">
        <f t="shared" si="18"/>
        <v>0000</v>
      </c>
    </row>
    <row r="1201" spans="1:8" ht="21.95" hidden="1" customHeight="1">
      <c r="A1201" s="125">
        <v>2200210</v>
      </c>
      <c r="B1201" s="274" t="s">
        <v>987</v>
      </c>
      <c r="C1201" s="335">
        <v>0</v>
      </c>
      <c r="D1201" s="335">
        <v>0</v>
      </c>
      <c r="E1201" s="335">
        <v>0</v>
      </c>
      <c r="F1201" s="335">
        <v>0</v>
      </c>
      <c r="G1201" s="334"/>
      <c r="H1201" s="125" t="str">
        <f t="shared" si="18"/>
        <v>0000</v>
      </c>
    </row>
    <row r="1202" spans="1:8" ht="21.95" hidden="1" customHeight="1">
      <c r="A1202" s="125">
        <v>2200211</v>
      </c>
      <c r="B1202" s="274" t="s">
        <v>988</v>
      </c>
      <c r="C1202" s="335">
        <v>0</v>
      </c>
      <c r="D1202" s="335">
        <v>0</v>
      </c>
      <c r="E1202" s="335">
        <v>0</v>
      </c>
      <c r="F1202" s="335">
        <v>0</v>
      </c>
      <c r="G1202" s="334"/>
      <c r="H1202" s="125" t="str">
        <f t="shared" si="18"/>
        <v>0000</v>
      </c>
    </row>
    <row r="1203" spans="1:8" ht="21.95" hidden="1" customHeight="1">
      <c r="A1203" s="125">
        <v>2200212</v>
      </c>
      <c r="B1203" s="274" t="s">
        <v>989</v>
      </c>
      <c r="C1203" s="335">
        <v>0</v>
      </c>
      <c r="D1203" s="335">
        <v>0</v>
      </c>
      <c r="E1203" s="335">
        <v>0</v>
      </c>
      <c r="F1203" s="335">
        <v>0</v>
      </c>
      <c r="G1203" s="334"/>
      <c r="H1203" s="125" t="str">
        <f t="shared" si="18"/>
        <v>0000</v>
      </c>
    </row>
    <row r="1204" spans="1:8" ht="21.95" hidden="1" customHeight="1">
      <c r="A1204" s="125">
        <v>2200213</v>
      </c>
      <c r="B1204" s="274" t="s">
        <v>990</v>
      </c>
      <c r="C1204" s="335">
        <v>0</v>
      </c>
      <c r="D1204" s="335">
        <v>0</v>
      </c>
      <c r="E1204" s="335">
        <v>0</v>
      </c>
      <c r="F1204" s="335">
        <v>0</v>
      </c>
      <c r="G1204" s="334"/>
      <c r="H1204" s="125" t="str">
        <f t="shared" si="18"/>
        <v>0000</v>
      </c>
    </row>
    <row r="1205" spans="1:8" ht="21.95" hidden="1" customHeight="1">
      <c r="A1205" s="125">
        <v>2200215</v>
      </c>
      <c r="B1205" s="274" t="s">
        <v>991</v>
      </c>
      <c r="C1205" s="335">
        <v>0</v>
      </c>
      <c r="D1205" s="335">
        <v>0</v>
      </c>
      <c r="E1205" s="335">
        <v>0</v>
      </c>
      <c r="F1205" s="335">
        <v>0</v>
      </c>
      <c r="G1205" s="334"/>
      <c r="H1205" s="125" t="str">
        <f t="shared" si="18"/>
        <v>0000</v>
      </c>
    </row>
    <row r="1206" spans="1:8" ht="21.95" hidden="1" customHeight="1">
      <c r="A1206" s="125">
        <v>2200217</v>
      </c>
      <c r="B1206" s="274" t="s">
        <v>992</v>
      </c>
      <c r="C1206" s="335">
        <v>0</v>
      </c>
      <c r="D1206" s="335">
        <v>0</v>
      </c>
      <c r="E1206" s="335">
        <v>0</v>
      </c>
      <c r="F1206" s="335">
        <v>0</v>
      </c>
      <c r="G1206" s="334"/>
      <c r="H1206" s="125" t="str">
        <f t="shared" si="18"/>
        <v>0000</v>
      </c>
    </row>
    <row r="1207" spans="1:8" ht="21.95" hidden="1" customHeight="1">
      <c r="A1207" s="125">
        <v>2200218</v>
      </c>
      <c r="B1207" s="274" t="s">
        <v>993</v>
      </c>
      <c r="C1207" s="335">
        <v>0</v>
      </c>
      <c r="D1207" s="335">
        <v>0</v>
      </c>
      <c r="E1207" s="335">
        <v>0</v>
      </c>
      <c r="F1207" s="335">
        <v>0</v>
      </c>
      <c r="G1207" s="334"/>
      <c r="H1207" s="125" t="str">
        <f t="shared" si="18"/>
        <v>0000</v>
      </c>
    </row>
    <row r="1208" spans="1:8" ht="21.95" hidden="1" customHeight="1">
      <c r="A1208" s="125">
        <v>2200250</v>
      </c>
      <c r="B1208" s="274" t="s">
        <v>103</v>
      </c>
      <c r="C1208" s="335">
        <v>0</v>
      </c>
      <c r="D1208" s="335">
        <v>0</v>
      </c>
      <c r="E1208" s="335">
        <v>0</v>
      </c>
      <c r="F1208" s="335">
        <v>0</v>
      </c>
      <c r="G1208" s="334"/>
      <c r="H1208" s="125" t="str">
        <f t="shared" si="18"/>
        <v>0000</v>
      </c>
    </row>
    <row r="1209" spans="1:8" ht="21.95" hidden="1" customHeight="1">
      <c r="A1209" s="125">
        <v>2200299</v>
      </c>
      <c r="B1209" s="274" t="s">
        <v>994</v>
      </c>
      <c r="C1209" s="335">
        <v>0</v>
      </c>
      <c r="D1209" s="335">
        <v>0</v>
      </c>
      <c r="E1209" s="335">
        <v>0</v>
      </c>
      <c r="F1209" s="335">
        <v>0</v>
      </c>
      <c r="G1209" s="334"/>
      <c r="H1209" s="125" t="str">
        <f t="shared" si="18"/>
        <v>0000</v>
      </c>
    </row>
    <row r="1210" spans="1:8" ht="21.95" hidden="1" customHeight="1">
      <c r="A1210" s="125">
        <v>22003</v>
      </c>
      <c r="B1210" s="274" t="s">
        <v>995</v>
      </c>
      <c r="C1210" s="335">
        <v>0</v>
      </c>
      <c r="D1210" s="335">
        <v>0</v>
      </c>
      <c r="E1210" s="335">
        <v>0</v>
      </c>
      <c r="F1210" s="335">
        <v>0</v>
      </c>
      <c r="G1210" s="334"/>
      <c r="H1210" s="125" t="str">
        <f t="shared" si="18"/>
        <v>0000</v>
      </c>
    </row>
    <row r="1211" spans="1:8" ht="21.95" hidden="1" customHeight="1">
      <c r="A1211" s="125">
        <v>2200301</v>
      </c>
      <c r="B1211" s="274" t="s">
        <v>94</v>
      </c>
      <c r="C1211" s="335">
        <v>0</v>
      </c>
      <c r="D1211" s="335">
        <v>0</v>
      </c>
      <c r="E1211" s="335">
        <v>0</v>
      </c>
      <c r="F1211" s="335">
        <v>0</v>
      </c>
      <c r="G1211" s="334"/>
      <c r="H1211" s="125" t="str">
        <f t="shared" si="18"/>
        <v>0000</v>
      </c>
    </row>
    <row r="1212" spans="1:8" ht="21.95" hidden="1" customHeight="1">
      <c r="A1212" s="125">
        <v>2200302</v>
      </c>
      <c r="B1212" s="274" t="s">
        <v>95</v>
      </c>
      <c r="C1212" s="335">
        <v>0</v>
      </c>
      <c r="D1212" s="335">
        <v>0</v>
      </c>
      <c r="E1212" s="335">
        <v>0</v>
      </c>
      <c r="F1212" s="335">
        <v>0</v>
      </c>
      <c r="G1212" s="334"/>
      <c r="H1212" s="125" t="str">
        <f t="shared" si="18"/>
        <v>0000</v>
      </c>
    </row>
    <row r="1213" spans="1:8" ht="21.95" hidden="1" customHeight="1">
      <c r="A1213" s="125">
        <v>2200303</v>
      </c>
      <c r="B1213" s="274" t="s">
        <v>96</v>
      </c>
      <c r="C1213" s="335">
        <v>0</v>
      </c>
      <c r="D1213" s="335">
        <v>0</v>
      </c>
      <c r="E1213" s="335">
        <v>0</v>
      </c>
      <c r="F1213" s="335">
        <v>0</v>
      </c>
      <c r="G1213" s="334"/>
      <c r="H1213" s="125" t="str">
        <f t="shared" si="18"/>
        <v>0000</v>
      </c>
    </row>
    <row r="1214" spans="1:8" ht="21.95" hidden="1" customHeight="1">
      <c r="A1214" s="125">
        <v>2200304</v>
      </c>
      <c r="B1214" s="274" t="s">
        <v>996</v>
      </c>
      <c r="C1214" s="335">
        <v>0</v>
      </c>
      <c r="D1214" s="335">
        <v>0</v>
      </c>
      <c r="E1214" s="335">
        <v>0</v>
      </c>
      <c r="F1214" s="335">
        <v>0</v>
      </c>
      <c r="G1214" s="334"/>
      <c r="H1214" s="125" t="str">
        <f t="shared" si="18"/>
        <v>0000</v>
      </c>
    </row>
    <row r="1215" spans="1:8" ht="21.95" hidden="1" customHeight="1">
      <c r="A1215" s="125">
        <v>2200305</v>
      </c>
      <c r="B1215" s="274" t="s">
        <v>997</v>
      </c>
      <c r="C1215" s="335">
        <v>0</v>
      </c>
      <c r="D1215" s="335">
        <v>0</v>
      </c>
      <c r="E1215" s="335">
        <v>0</v>
      </c>
      <c r="F1215" s="335">
        <v>0</v>
      </c>
      <c r="G1215" s="334"/>
      <c r="H1215" s="125" t="str">
        <f t="shared" si="18"/>
        <v>0000</v>
      </c>
    </row>
    <row r="1216" spans="1:8" ht="21.95" hidden="1" customHeight="1">
      <c r="A1216" s="125">
        <v>2200306</v>
      </c>
      <c r="B1216" s="274" t="s">
        <v>998</v>
      </c>
      <c r="C1216" s="335">
        <v>0</v>
      </c>
      <c r="D1216" s="335">
        <v>0</v>
      </c>
      <c r="E1216" s="335">
        <v>0</v>
      </c>
      <c r="F1216" s="335">
        <v>0</v>
      </c>
      <c r="G1216" s="334"/>
      <c r="H1216" s="125" t="str">
        <f t="shared" si="18"/>
        <v>0000</v>
      </c>
    </row>
    <row r="1217" spans="1:8" ht="21.95" hidden="1" customHeight="1">
      <c r="A1217" s="125">
        <v>2200350</v>
      </c>
      <c r="B1217" s="274" t="s">
        <v>103</v>
      </c>
      <c r="C1217" s="335">
        <v>0</v>
      </c>
      <c r="D1217" s="335">
        <v>0</v>
      </c>
      <c r="E1217" s="335">
        <v>0</v>
      </c>
      <c r="F1217" s="335">
        <v>0</v>
      </c>
      <c r="G1217" s="334"/>
      <c r="H1217" s="125" t="str">
        <f t="shared" si="18"/>
        <v>0000</v>
      </c>
    </row>
    <row r="1218" spans="1:8" ht="21.95" hidden="1" customHeight="1">
      <c r="A1218" s="125">
        <v>2200399</v>
      </c>
      <c r="B1218" s="274" t="s">
        <v>999</v>
      </c>
      <c r="C1218" s="335">
        <v>0</v>
      </c>
      <c r="D1218" s="335">
        <v>0</v>
      </c>
      <c r="E1218" s="335">
        <v>0</v>
      </c>
      <c r="F1218" s="335">
        <v>0</v>
      </c>
      <c r="G1218" s="334"/>
      <c r="H1218" s="125" t="str">
        <f t="shared" si="18"/>
        <v>0000</v>
      </c>
    </row>
    <row r="1219" spans="1:8" ht="21.95" customHeight="1">
      <c r="A1219" s="125">
        <v>22005</v>
      </c>
      <c r="B1219" s="274" t="s">
        <v>1000</v>
      </c>
      <c r="C1219" s="335">
        <v>425</v>
      </c>
      <c r="D1219" s="335">
        <v>425</v>
      </c>
      <c r="E1219" s="335">
        <v>21</v>
      </c>
      <c r="F1219" s="335">
        <v>21</v>
      </c>
      <c r="G1219" s="334">
        <v>1</v>
      </c>
      <c r="H1219" s="125" t="str">
        <f t="shared" si="18"/>
        <v>4254252121</v>
      </c>
    </row>
    <row r="1220" spans="1:8" ht="21.95" hidden="1" customHeight="1">
      <c r="A1220" s="125">
        <v>2200501</v>
      </c>
      <c r="B1220" s="274" t="s">
        <v>94</v>
      </c>
      <c r="C1220" s="335">
        <v>0</v>
      </c>
      <c r="D1220" s="335">
        <v>0</v>
      </c>
      <c r="E1220" s="335">
        <v>0</v>
      </c>
      <c r="F1220" s="335">
        <v>0</v>
      </c>
      <c r="G1220" s="334"/>
      <c r="H1220" s="125" t="str">
        <f t="shared" si="18"/>
        <v>0000</v>
      </c>
    </row>
    <row r="1221" spans="1:8" ht="21.95" hidden="1" customHeight="1">
      <c r="A1221" s="125">
        <v>2200502</v>
      </c>
      <c r="B1221" s="274" t="s">
        <v>95</v>
      </c>
      <c r="C1221" s="335">
        <v>0</v>
      </c>
      <c r="D1221" s="335">
        <v>0</v>
      </c>
      <c r="E1221" s="335">
        <v>0</v>
      </c>
      <c r="F1221" s="335">
        <v>0</v>
      </c>
      <c r="G1221" s="334"/>
      <c r="H1221" s="125" t="str">
        <f t="shared" si="18"/>
        <v>0000</v>
      </c>
    </row>
    <row r="1222" spans="1:8" ht="21.95" hidden="1" customHeight="1">
      <c r="A1222" s="125">
        <v>2200503</v>
      </c>
      <c r="B1222" s="274" t="s">
        <v>96</v>
      </c>
      <c r="C1222" s="335">
        <v>0</v>
      </c>
      <c r="D1222" s="335">
        <v>0</v>
      </c>
      <c r="E1222" s="335">
        <v>0</v>
      </c>
      <c r="F1222" s="335">
        <v>0</v>
      </c>
      <c r="G1222" s="334"/>
      <c r="H1222" s="125" t="str">
        <f t="shared" si="18"/>
        <v>0000</v>
      </c>
    </row>
    <row r="1223" spans="1:8" ht="21.95" customHeight="1">
      <c r="A1223" s="125">
        <v>2200504</v>
      </c>
      <c r="B1223" s="274" t="s">
        <v>1001</v>
      </c>
      <c r="C1223" s="335">
        <v>28</v>
      </c>
      <c r="D1223" s="335">
        <v>28</v>
      </c>
      <c r="E1223" s="335">
        <v>21</v>
      </c>
      <c r="F1223" s="335">
        <v>21</v>
      </c>
      <c r="G1223" s="334">
        <v>1</v>
      </c>
      <c r="H1223" s="125" t="str">
        <f t="shared" ref="H1223:H1286" si="19">C1223&amp;D1223&amp;E1223&amp;F1223</f>
        <v>28282121</v>
      </c>
    </row>
    <row r="1224" spans="1:8" ht="21.95" hidden="1" customHeight="1">
      <c r="A1224" s="125">
        <v>2200506</v>
      </c>
      <c r="B1224" s="274" t="s">
        <v>1002</v>
      </c>
      <c r="C1224" s="335">
        <v>0</v>
      </c>
      <c r="D1224" s="335">
        <v>0</v>
      </c>
      <c r="E1224" s="335">
        <v>0</v>
      </c>
      <c r="F1224" s="335">
        <v>0</v>
      </c>
      <c r="G1224" s="334"/>
      <c r="H1224" s="125" t="str">
        <f t="shared" si="19"/>
        <v>0000</v>
      </c>
    </row>
    <row r="1225" spans="1:8" ht="21.95" hidden="1" customHeight="1">
      <c r="A1225" s="125">
        <v>2200507</v>
      </c>
      <c r="B1225" s="274" t="s">
        <v>1003</v>
      </c>
      <c r="C1225" s="335">
        <v>0</v>
      </c>
      <c r="D1225" s="335">
        <v>0</v>
      </c>
      <c r="E1225" s="335">
        <v>0</v>
      </c>
      <c r="F1225" s="335">
        <v>0</v>
      </c>
      <c r="G1225" s="334"/>
      <c r="H1225" s="125" t="str">
        <f t="shared" si="19"/>
        <v>0000</v>
      </c>
    </row>
    <row r="1226" spans="1:8" ht="21.95" hidden="1" customHeight="1">
      <c r="A1226" s="125">
        <v>2200508</v>
      </c>
      <c r="B1226" s="274" t="s">
        <v>1004</v>
      </c>
      <c r="C1226" s="335">
        <v>0</v>
      </c>
      <c r="D1226" s="335">
        <v>0</v>
      </c>
      <c r="E1226" s="335">
        <v>0</v>
      </c>
      <c r="F1226" s="335">
        <v>0</v>
      </c>
      <c r="G1226" s="334"/>
      <c r="H1226" s="125" t="str">
        <f t="shared" si="19"/>
        <v>0000</v>
      </c>
    </row>
    <row r="1227" spans="1:8" ht="21.95" customHeight="1">
      <c r="A1227" s="125">
        <v>2200509</v>
      </c>
      <c r="B1227" s="274" t="s">
        <v>1005</v>
      </c>
      <c r="C1227" s="335">
        <v>397</v>
      </c>
      <c r="D1227" s="335">
        <v>397</v>
      </c>
      <c r="E1227" s="335">
        <v>0</v>
      </c>
      <c r="F1227" s="335">
        <v>0</v>
      </c>
      <c r="G1227" s="334"/>
      <c r="H1227" s="125" t="str">
        <f t="shared" si="19"/>
        <v>39739700</v>
      </c>
    </row>
    <row r="1228" spans="1:8" ht="21.95" hidden="1" customHeight="1">
      <c r="A1228" s="125">
        <v>2200510</v>
      </c>
      <c r="B1228" s="274" t="s">
        <v>1006</v>
      </c>
      <c r="C1228" s="335">
        <v>0</v>
      </c>
      <c r="D1228" s="335">
        <v>0</v>
      </c>
      <c r="E1228" s="335">
        <v>0</v>
      </c>
      <c r="F1228" s="335">
        <v>0</v>
      </c>
      <c r="G1228" s="334"/>
      <c r="H1228" s="125" t="str">
        <f t="shared" si="19"/>
        <v>0000</v>
      </c>
    </row>
    <row r="1229" spans="1:8" ht="21.95" hidden="1" customHeight="1">
      <c r="A1229" s="125">
        <v>2200511</v>
      </c>
      <c r="B1229" s="274" t="s">
        <v>1007</v>
      </c>
      <c r="C1229" s="335">
        <v>0</v>
      </c>
      <c r="D1229" s="335">
        <v>0</v>
      </c>
      <c r="E1229" s="335">
        <v>0</v>
      </c>
      <c r="F1229" s="335">
        <v>0</v>
      </c>
      <c r="G1229" s="334"/>
      <c r="H1229" s="125" t="str">
        <f t="shared" si="19"/>
        <v>0000</v>
      </c>
    </row>
    <row r="1230" spans="1:8" ht="21.95" hidden="1" customHeight="1">
      <c r="A1230" s="125">
        <v>2200512</v>
      </c>
      <c r="B1230" s="274" t="s">
        <v>1008</v>
      </c>
      <c r="C1230" s="335">
        <v>0</v>
      </c>
      <c r="D1230" s="335">
        <v>0</v>
      </c>
      <c r="E1230" s="335">
        <v>0</v>
      </c>
      <c r="F1230" s="335">
        <v>0</v>
      </c>
      <c r="G1230" s="334"/>
      <c r="H1230" s="125" t="str">
        <f t="shared" si="19"/>
        <v>0000</v>
      </c>
    </row>
    <row r="1231" spans="1:8" ht="21.95" hidden="1" customHeight="1">
      <c r="A1231" s="125">
        <v>2200513</v>
      </c>
      <c r="B1231" s="274" t="s">
        <v>1009</v>
      </c>
      <c r="C1231" s="335">
        <v>0</v>
      </c>
      <c r="D1231" s="335">
        <v>0</v>
      </c>
      <c r="E1231" s="335">
        <v>0</v>
      </c>
      <c r="F1231" s="335">
        <v>0</v>
      </c>
      <c r="G1231" s="334"/>
      <c r="H1231" s="125" t="str">
        <f t="shared" si="19"/>
        <v>0000</v>
      </c>
    </row>
    <row r="1232" spans="1:8" ht="21.95" hidden="1" customHeight="1">
      <c r="A1232" s="125">
        <v>2200514</v>
      </c>
      <c r="B1232" s="274" t="s">
        <v>1010</v>
      </c>
      <c r="C1232" s="335">
        <v>0</v>
      </c>
      <c r="D1232" s="335">
        <v>0</v>
      </c>
      <c r="E1232" s="335">
        <v>0</v>
      </c>
      <c r="F1232" s="335">
        <v>0</v>
      </c>
      <c r="G1232" s="334"/>
      <c r="H1232" s="125" t="str">
        <f t="shared" si="19"/>
        <v>0000</v>
      </c>
    </row>
    <row r="1233" spans="1:8" ht="21.95" hidden="1" customHeight="1">
      <c r="A1233" s="125">
        <v>2200599</v>
      </c>
      <c r="B1233" s="274" t="s">
        <v>1011</v>
      </c>
      <c r="C1233" s="335">
        <v>0</v>
      </c>
      <c r="D1233" s="335">
        <v>0</v>
      </c>
      <c r="E1233" s="335">
        <v>0</v>
      </c>
      <c r="F1233" s="335">
        <v>0</v>
      </c>
      <c r="G1233" s="334"/>
      <c r="H1233" s="125" t="str">
        <f t="shared" si="19"/>
        <v>0000</v>
      </c>
    </row>
    <row r="1234" spans="1:8" ht="21.95" hidden="1" customHeight="1">
      <c r="A1234" s="125">
        <v>22099</v>
      </c>
      <c r="B1234" s="274" t="s">
        <v>1012</v>
      </c>
      <c r="C1234" s="335">
        <v>0</v>
      </c>
      <c r="D1234" s="335">
        <v>0</v>
      </c>
      <c r="E1234" s="335">
        <v>0</v>
      </c>
      <c r="F1234" s="335">
        <v>0</v>
      </c>
      <c r="G1234" s="334"/>
      <c r="H1234" s="125" t="str">
        <f t="shared" si="19"/>
        <v>0000</v>
      </c>
    </row>
    <row r="1235" spans="1:8" ht="21.95" hidden="1" customHeight="1">
      <c r="A1235" s="125">
        <v>2209901</v>
      </c>
      <c r="B1235" s="274" t="s">
        <v>1013</v>
      </c>
      <c r="C1235" s="335"/>
      <c r="D1235" s="335"/>
      <c r="E1235" s="335">
        <v>0</v>
      </c>
      <c r="F1235" s="335">
        <v>0</v>
      </c>
      <c r="G1235" s="334"/>
      <c r="H1235" s="125" t="str">
        <f t="shared" si="19"/>
        <v>00</v>
      </c>
    </row>
    <row r="1236" spans="1:8" ht="21.95" customHeight="1">
      <c r="A1236" s="125">
        <v>221</v>
      </c>
      <c r="B1236" s="274" t="s">
        <v>53</v>
      </c>
      <c r="C1236" s="335">
        <v>22334</v>
      </c>
      <c r="D1236" s="335">
        <v>22334</v>
      </c>
      <c r="E1236" s="335">
        <f>21312+1289</f>
        <v>22601</v>
      </c>
      <c r="F1236" s="335">
        <v>21312</v>
      </c>
      <c r="G1236" s="334">
        <v>0.94296712534843596</v>
      </c>
      <c r="H1236" s="125" t="str">
        <f t="shared" si="19"/>
        <v>22334223342260121312</v>
      </c>
    </row>
    <row r="1237" spans="1:8" ht="21.95" customHeight="1">
      <c r="A1237" s="125">
        <v>22101</v>
      </c>
      <c r="B1237" s="274" t="s">
        <v>1014</v>
      </c>
      <c r="C1237" s="335">
        <v>2129</v>
      </c>
      <c r="D1237" s="335">
        <v>2129</v>
      </c>
      <c r="E1237" s="335">
        <f>1387+1289</f>
        <v>2676</v>
      </c>
      <c r="F1237" s="335">
        <v>1387</v>
      </c>
      <c r="G1237" s="334">
        <v>0.51831091180866995</v>
      </c>
      <c r="H1237" s="125" t="str">
        <f t="shared" si="19"/>
        <v>2129212926761387</v>
      </c>
    </row>
    <row r="1238" spans="1:8" ht="21.95" hidden="1" customHeight="1">
      <c r="A1238" s="125">
        <v>2210101</v>
      </c>
      <c r="B1238" s="274" t="s">
        <v>1015</v>
      </c>
      <c r="C1238" s="335">
        <v>0</v>
      </c>
      <c r="D1238" s="335">
        <v>0</v>
      </c>
      <c r="E1238" s="335">
        <v>0</v>
      </c>
      <c r="F1238" s="335">
        <v>0</v>
      </c>
      <c r="G1238" s="334"/>
      <c r="H1238" s="125" t="str">
        <f t="shared" si="19"/>
        <v>0000</v>
      </c>
    </row>
    <row r="1239" spans="1:8" ht="21.95" hidden="1" customHeight="1">
      <c r="A1239" s="125">
        <v>2210102</v>
      </c>
      <c r="B1239" s="274" t="s">
        <v>1016</v>
      </c>
      <c r="C1239" s="335">
        <v>0</v>
      </c>
      <c r="D1239" s="335">
        <v>0</v>
      </c>
      <c r="E1239" s="335">
        <v>0</v>
      </c>
      <c r="F1239" s="335">
        <v>0</v>
      </c>
      <c r="G1239" s="334"/>
      <c r="H1239" s="125" t="str">
        <f t="shared" si="19"/>
        <v>0000</v>
      </c>
    </row>
    <row r="1240" spans="1:8" ht="21.95" customHeight="1">
      <c r="A1240" s="125">
        <v>2210103</v>
      </c>
      <c r="B1240" s="274" t="s">
        <v>1017</v>
      </c>
      <c r="C1240" s="335">
        <v>257</v>
      </c>
      <c r="D1240" s="335">
        <v>257</v>
      </c>
      <c r="E1240" s="335">
        <v>0</v>
      </c>
      <c r="F1240" s="335">
        <v>0</v>
      </c>
      <c r="G1240" s="334"/>
      <c r="H1240" s="125" t="str">
        <f t="shared" si="19"/>
        <v>25725700</v>
      </c>
    </row>
    <row r="1241" spans="1:8" ht="21.95" hidden="1" customHeight="1">
      <c r="A1241" s="125">
        <v>2210104</v>
      </c>
      <c r="B1241" s="274" t="s">
        <v>1018</v>
      </c>
      <c r="C1241" s="335">
        <v>0</v>
      </c>
      <c r="D1241" s="335">
        <v>0</v>
      </c>
      <c r="E1241" s="335">
        <v>0</v>
      </c>
      <c r="F1241" s="335">
        <v>0</v>
      </c>
      <c r="G1241" s="334"/>
      <c r="H1241" s="125" t="str">
        <f t="shared" si="19"/>
        <v>0000</v>
      </c>
    </row>
    <row r="1242" spans="1:8" ht="21.95" customHeight="1">
      <c r="A1242" s="125">
        <v>2210105</v>
      </c>
      <c r="B1242" s="274" t="s">
        <v>1019</v>
      </c>
      <c r="C1242" s="335">
        <v>1551</v>
      </c>
      <c r="D1242" s="335">
        <v>1551</v>
      </c>
      <c r="E1242" s="335">
        <v>1387</v>
      </c>
      <c r="F1242" s="335">
        <v>1387</v>
      </c>
      <c r="G1242" s="334">
        <v>1</v>
      </c>
      <c r="H1242" s="125" t="str">
        <f t="shared" si="19"/>
        <v>1551155113871387</v>
      </c>
    </row>
    <row r="1243" spans="1:8" ht="21.95" hidden="1" customHeight="1">
      <c r="A1243" s="125">
        <v>2210106</v>
      </c>
      <c r="B1243" s="274" t="s">
        <v>1020</v>
      </c>
      <c r="C1243" s="335">
        <v>0</v>
      </c>
      <c r="D1243" s="335">
        <v>0</v>
      </c>
      <c r="E1243" s="335">
        <v>0</v>
      </c>
      <c r="F1243" s="335">
        <v>0</v>
      </c>
      <c r="G1243" s="334"/>
      <c r="H1243" s="125" t="str">
        <f t="shared" si="19"/>
        <v>0000</v>
      </c>
    </row>
    <row r="1244" spans="1:8" ht="21.95" customHeight="1">
      <c r="A1244" s="125">
        <v>2210107</v>
      </c>
      <c r="B1244" s="274" t="s">
        <v>1021</v>
      </c>
      <c r="C1244" s="335">
        <v>321</v>
      </c>
      <c r="D1244" s="335">
        <v>321</v>
      </c>
      <c r="E1244" s="335">
        <v>0</v>
      </c>
      <c r="F1244" s="335">
        <v>0</v>
      </c>
      <c r="G1244" s="334"/>
      <c r="H1244" s="125" t="str">
        <f t="shared" si="19"/>
        <v>32132100</v>
      </c>
    </row>
    <row r="1245" spans="1:8" ht="21.95" customHeight="1">
      <c r="A1245" s="125">
        <v>2210199</v>
      </c>
      <c r="B1245" s="274" t="s">
        <v>1022</v>
      </c>
      <c r="C1245" s="335">
        <v>0</v>
      </c>
      <c r="D1245" s="335">
        <v>0</v>
      </c>
      <c r="E1245" s="335">
        <v>1289</v>
      </c>
      <c r="F1245" s="335">
        <v>0</v>
      </c>
      <c r="G1245" s="334">
        <v>0</v>
      </c>
      <c r="H1245" s="125" t="str">
        <f t="shared" si="19"/>
        <v>0012890</v>
      </c>
    </row>
    <row r="1246" spans="1:8" ht="21.95" customHeight="1">
      <c r="A1246" s="125">
        <v>22102</v>
      </c>
      <c r="B1246" s="274" t="s">
        <v>1023</v>
      </c>
      <c r="C1246" s="335">
        <v>20205</v>
      </c>
      <c r="D1246" s="335">
        <v>20205</v>
      </c>
      <c r="E1246" s="335">
        <v>19925</v>
      </c>
      <c r="F1246" s="335">
        <v>19925</v>
      </c>
      <c r="G1246" s="334">
        <v>1</v>
      </c>
      <c r="H1246" s="125" t="str">
        <f t="shared" si="19"/>
        <v>20205202051992519925</v>
      </c>
    </row>
    <row r="1247" spans="1:8" ht="21.95" customHeight="1">
      <c r="A1247" s="125">
        <v>2210201</v>
      </c>
      <c r="B1247" s="274" t="s">
        <v>1024</v>
      </c>
      <c r="C1247" s="335">
        <v>20205</v>
      </c>
      <c r="D1247" s="335">
        <v>20205</v>
      </c>
      <c r="E1247" s="335">
        <v>19925</v>
      </c>
      <c r="F1247" s="335">
        <v>19925</v>
      </c>
      <c r="G1247" s="334">
        <v>1</v>
      </c>
      <c r="H1247" s="125" t="str">
        <f t="shared" si="19"/>
        <v>20205202051992519925</v>
      </c>
    </row>
    <row r="1248" spans="1:8" ht="21.95" hidden="1" customHeight="1">
      <c r="A1248" s="125">
        <v>2210202</v>
      </c>
      <c r="B1248" s="274" t="s">
        <v>1025</v>
      </c>
      <c r="C1248" s="335">
        <v>0</v>
      </c>
      <c r="D1248" s="335">
        <v>0</v>
      </c>
      <c r="E1248" s="335">
        <v>0</v>
      </c>
      <c r="F1248" s="335">
        <v>0</v>
      </c>
      <c r="G1248" s="334"/>
      <c r="H1248" s="125" t="str">
        <f t="shared" si="19"/>
        <v>0000</v>
      </c>
    </row>
    <row r="1249" spans="1:8" ht="21.95" hidden="1" customHeight="1">
      <c r="A1249" s="125">
        <v>2210203</v>
      </c>
      <c r="B1249" s="274" t="s">
        <v>1026</v>
      </c>
      <c r="C1249" s="335">
        <v>0</v>
      </c>
      <c r="D1249" s="335">
        <v>0</v>
      </c>
      <c r="E1249" s="335">
        <v>0</v>
      </c>
      <c r="F1249" s="335">
        <v>0</v>
      </c>
      <c r="G1249" s="334"/>
      <c r="H1249" s="125" t="str">
        <f t="shared" si="19"/>
        <v>0000</v>
      </c>
    </row>
    <row r="1250" spans="1:8" ht="21.95" hidden="1" customHeight="1">
      <c r="A1250" s="125">
        <v>22103</v>
      </c>
      <c r="B1250" s="274" t="s">
        <v>1027</v>
      </c>
      <c r="C1250" s="335">
        <v>0</v>
      </c>
      <c r="D1250" s="335">
        <v>0</v>
      </c>
      <c r="E1250" s="335">
        <v>0</v>
      </c>
      <c r="F1250" s="335">
        <v>0</v>
      </c>
      <c r="G1250" s="334"/>
      <c r="H1250" s="125" t="str">
        <f t="shared" si="19"/>
        <v>0000</v>
      </c>
    </row>
    <row r="1251" spans="1:8" ht="21.95" hidden="1" customHeight="1">
      <c r="A1251" s="125">
        <v>2210301</v>
      </c>
      <c r="B1251" s="274" t="s">
        <v>1028</v>
      </c>
      <c r="C1251" s="335">
        <v>0</v>
      </c>
      <c r="D1251" s="335">
        <v>0</v>
      </c>
      <c r="E1251" s="335">
        <v>0</v>
      </c>
      <c r="F1251" s="335">
        <v>0</v>
      </c>
      <c r="G1251" s="334"/>
      <c r="H1251" s="125" t="str">
        <f t="shared" si="19"/>
        <v>0000</v>
      </c>
    </row>
    <row r="1252" spans="1:8" ht="21.95" hidden="1" customHeight="1">
      <c r="A1252" s="125">
        <v>2210302</v>
      </c>
      <c r="B1252" s="274" t="s">
        <v>1029</v>
      </c>
      <c r="C1252" s="335">
        <v>0</v>
      </c>
      <c r="D1252" s="335">
        <v>0</v>
      </c>
      <c r="E1252" s="335">
        <v>0</v>
      </c>
      <c r="F1252" s="335">
        <v>0</v>
      </c>
      <c r="G1252" s="334"/>
      <c r="H1252" s="125" t="str">
        <f t="shared" si="19"/>
        <v>0000</v>
      </c>
    </row>
    <row r="1253" spans="1:8" ht="21.95" hidden="1" customHeight="1">
      <c r="A1253" s="125">
        <v>2210399</v>
      </c>
      <c r="B1253" s="274" t="s">
        <v>1030</v>
      </c>
      <c r="C1253" s="335">
        <v>0</v>
      </c>
      <c r="D1253" s="335">
        <v>0</v>
      </c>
      <c r="E1253" s="335">
        <v>0</v>
      </c>
      <c r="F1253" s="335">
        <v>0</v>
      </c>
      <c r="G1253" s="334"/>
      <c r="H1253" s="125" t="str">
        <f t="shared" si="19"/>
        <v>0000</v>
      </c>
    </row>
    <row r="1254" spans="1:8" ht="21.95" customHeight="1">
      <c r="A1254" s="125">
        <v>222</v>
      </c>
      <c r="B1254" s="274" t="s">
        <v>1031</v>
      </c>
      <c r="C1254" s="335">
        <v>0</v>
      </c>
      <c r="D1254" s="335">
        <v>0</v>
      </c>
      <c r="E1254" s="335">
        <v>434</v>
      </c>
      <c r="F1254" s="335">
        <v>434</v>
      </c>
      <c r="G1254" s="334">
        <v>1</v>
      </c>
      <c r="H1254" s="125" t="str">
        <f t="shared" si="19"/>
        <v>00434434</v>
      </c>
    </row>
    <row r="1255" spans="1:8" ht="21.95" hidden="1" customHeight="1">
      <c r="A1255" s="125">
        <v>22201</v>
      </c>
      <c r="B1255" s="274" t="s">
        <v>1032</v>
      </c>
      <c r="C1255" s="335">
        <v>0</v>
      </c>
      <c r="D1255" s="335">
        <v>0</v>
      </c>
      <c r="E1255" s="335">
        <v>0</v>
      </c>
      <c r="F1255" s="335">
        <v>0</v>
      </c>
      <c r="G1255" s="334"/>
      <c r="H1255" s="125" t="str">
        <f t="shared" si="19"/>
        <v>0000</v>
      </c>
    </row>
    <row r="1256" spans="1:8" ht="21.95" hidden="1" customHeight="1">
      <c r="A1256" s="125">
        <v>2220101</v>
      </c>
      <c r="B1256" s="274" t="s">
        <v>94</v>
      </c>
      <c r="C1256" s="335">
        <v>0</v>
      </c>
      <c r="D1256" s="335">
        <v>0</v>
      </c>
      <c r="E1256" s="335">
        <v>0</v>
      </c>
      <c r="F1256" s="335">
        <v>0</v>
      </c>
      <c r="G1256" s="334"/>
      <c r="H1256" s="125" t="str">
        <f t="shared" si="19"/>
        <v>0000</v>
      </c>
    </row>
    <row r="1257" spans="1:8" ht="21.95" hidden="1" customHeight="1">
      <c r="A1257" s="125">
        <v>2220102</v>
      </c>
      <c r="B1257" s="274" t="s">
        <v>95</v>
      </c>
      <c r="C1257" s="335">
        <v>0</v>
      </c>
      <c r="D1257" s="335">
        <v>0</v>
      </c>
      <c r="E1257" s="335">
        <v>0</v>
      </c>
      <c r="F1257" s="335">
        <v>0</v>
      </c>
      <c r="G1257" s="334"/>
      <c r="H1257" s="125" t="str">
        <f t="shared" si="19"/>
        <v>0000</v>
      </c>
    </row>
    <row r="1258" spans="1:8" ht="21.95" hidden="1" customHeight="1">
      <c r="A1258" s="125">
        <v>2220103</v>
      </c>
      <c r="B1258" s="274" t="s">
        <v>96</v>
      </c>
      <c r="C1258" s="335">
        <v>0</v>
      </c>
      <c r="D1258" s="335">
        <v>0</v>
      </c>
      <c r="E1258" s="335">
        <v>0</v>
      </c>
      <c r="F1258" s="335">
        <v>0</v>
      </c>
      <c r="G1258" s="334"/>
      <c r="H1258" s="125" t="str">
        <f t="shared" si="19"/>
        <v>0000</v>
      </c>
    </row>
    <row r="1259" spans="1:8" ht="21.95" hidden="1" customHeight="1">
      <c r="A1259" s="125">
        <v>2220104</v>
      </c>
      <c r="B1259" s="274" t="s">
        <v>1033</v>
      </c>
      <c r="C1259" s="335">
        <v>0</v>
      </c>
      <c r="D1259" s="335">
        <v>0</v>
      </c>
      <c r="E1259" s="335">
        <v>0</v>
      </c>
      <c r="F1259" s="335">
        <v>0</v>
      </c>
      <c r="G1259" s="334"/>
      <c r="H1259" s="125" t="str">
        <f t="shared" si="19"/>
        <v>0000</v>
      </c>
    </row>
    <row r="1260" spans="1:8" ht="21.95" hidden="1" customHeight="1">
      <c r="A1260" s="125">
        <v>2220105</v>
      </c>
      <c r="B1260" s="274" t="s">
        <v>1034</v>
      </c>
      <c r="C1260" s="335">
        <v>0</v>
      </c>
      <c r="D1260" s="335">
        <v>0</v>
      </c>
      <c r="E1260" s="335">
        <v>0</v>
      </c>
      <c r="F1260" s="335">
        <v>0</v>
      </c>
      <c r="G1260" s="334"/>
      <c r="H1260" s="125" t="str">
        <f t="shared" si="19"/>
        <v>0000</v>
      </c>
    </row>
    <row r="1261" spans="1:8" ht="21.95" hidden="1" customHeight="1">
      <c r="A1261" s="125">
        <v>2220106</v>
      </c>
      <c r="B1261" s="274" t="s">
        <v>1035</v>
      </c>
      <c r="C1261" s="335">
        <v>0</v>
      </c>
      <c r="D1261" s="335">
        <v>0</v>
      </c>
      <c r="E1261" s="335">
        <v>0</v>
      </c>
      <c r="F1261" s="335">
        <v>0</v>
      </c>
      <c r="G1261" s="334"/>
      <c r="H1261" s="125" t="str">
        <f t="shared" si="19"/>
        <v>0000</v>
      </c>
    </row>
    <row r="1262" spans="1:8" ht="21.95" hidden="1" customHeight="1">
      <c r="A1262" s="125">
        <v>2220107</v>
      </c>
      <c r="B1262" s="274" t="s">
        <v>1036</v>
      </c>
      <c r="C1262" s="335">
        <v>0</v>
      </c>
      <c r="D1262" s="335">
        <v>0</v>
      </c>
      <c r="E1262" s="335">
        <v>0</v>
      </c>
      <c r="F1262" s="335">
        <v>0</v>
      </c>
      <c r="G1262" s="334"/>
      <c r="H1262" s="125" t="str">
        <f t="shared" si="19"/>
        <v>0000</v>
      </c>
    </row>
    <row r="1263" spans="1:8" ht="21.95" hidden="1" customHeight="1">
      <c r="A1263" s="125">
        <v>2220112</v>
      </c>
      <c r="B1263" s="274" t="s">
        <v>1037</v>
      </c>
      <c r="C1263" s="335">
        <v>0</v>
      </c>
      <c r="D1263" s="335">
        <v>0</v>
      </c>
      <c r="E1263" s="335">
        <v>0</v>
      </c>
      <c r="F1263" s="335">
        <v>0</v>
      </c>
      <c r="G1263" s="334"/>
      <c r="H1263" s="125" t="str">
        <f t="shared" si="19"/>
        <v>0000</v>
      </c>
    </row>
    <row r="1264" spans="1:8" ht="21.95" hidden="1" customHeight="1">
      <c r="A1264" s="125">
        <v>2220113</v>
      </c>
      <c r="B1264" s="274" t="s">
        <v>1038</v>
      </c>
      <c r="C1264" s="335">
        <v>0</v>
      </c>
      <c r="D1264" s="335">
        <v>0</v>
      </c>
      <c r="E1264" s="335">
        <v>0</v>
      </c>
      <c r="F1264" s="335">
        <v>0</v>
      </c>
      <c r="G1264" s="334"/>
      <c r="H1264" s="125" t="str">
        <f t="shared" si="19"/>
        <v>0000</v>
      </c>
    </row>
    <row r="1265" spans="1:8" ht="21.95" hidden="1" customHeight="1">
      <c r="A1265" s="125">
        <v>2220114</v>
      </c>
      <c r="B1265" s="274" t="s">
        <v>1039</v>
      </c>
      <c r="C1265" s="335">
        <v>0</v>
      </c>
      <c r="D1265" s="335">
        <v>0</v>
      </c>
      <c r="E1265" s="335">
        <v>0</v>
      </c>
      <c r="F1265" s="335">
        <v>0</v>
      </c>
      <c r="G1265" s="334"/>
      <c r="H1265" s="125" t="str">
        <f t="shared" si="19"/>
        <v>0000</v>
      </c>
    </row>
    <row r="1266" spans="1:8" ht="21.95" hidden="1" customHeight="1">
      <c r="A1266" s="125">
        <v>2220115</v>
      </c>
      <c r="B1266" s="274" t="s">
        <v>1040</v>
      </c>
      <c r="C1266" s="335">
        <v>0</v>
      </c>
      <c r="D1266" s="335">
        <v>0</v>
      </c>
      <c r="E1266" s="335">
        <v>0</v>
      </c>
      <c r="F1266" s="335">
        <v>0</v>
      </c>
      <c r="G1266" s="334"/>
      <c r="H1266" s="125" t="str">
        <f t="shared" si="19"/>
        <v>0000</v>
      </c>
    </row>
    <row r="1267" spans="1:8" ht="21.95" hidden="1" customHeight="1">
      <c r="A1267" s="125">
        <v>2220118</v>
      </c>
      <c r="B1267" s="274" t="s">
        <v>1041</v>
      </c>
      <c r="C1267" s="335">
        <v>0</v>
      </c>
      <c r="D1267" s="335">
        <v>0</v>
      </c>
      <c r="E1267" s="335">
        <v>0</v>
      </c>
      <c r="F1267" s="335">
        <v>0</v>
      </c>
      <c r="G1267" s="334"/>
      <c r="H1267" s="125" t="str">
        <f t="shared" si="19"/>
        <v>0000</v>
      </c>
    </row>
    <row r="1268" spans="1:8" ht="21.95" hidden="1" customHeight="1">
      <c r="A1268" s="125">
        <v>2220150</v>
      </c>
      <c r="B1268" s="274" t="s">
        <v>103</v>
      </c>
      <c r="C1268" s="335">
        <v>0</v>
      </c>
      <c r="D1268" s="335">
        <v>0</v>
      </c>
      <c r="E1268" s="335">
        <v>0</v>
      </c>
      <c r="F1268" s="335">
        <v>0</v>
      </c>
      <c r="G1268" s="334"/>
      <c r="H1268" s="125" t="str">
        <f t="shared" si="19"/>
        <v>0000</v>
      </c>
    </row>
    <row r="1269" spans="1:8" ht="21.95" hidden="1" customHeight="1">
      <c r="A1269" s="125">
        <v>2220199</v>
      </c>
      <c r="B1269" s="274" t="s">
        <v>1042</v>
      </c>
      <c r="C1269" s="335">
        <v>0</v>
      </c>
      <c r="D1269" s="335">
        <v>0</v>
      </c>
      <c r="E1269" s="335">
        <v>0</v>
      </c>
      <c r="F1269" s="335">
        <v>0</v>
      </c>
      <c r="G1269" s="334"/>
      <c r="H1269" s="125" t="str">
        <f t="shared" si="19"/>
        <v>0000</v>
      </c>
    </row>
    <row r="1270" spans="1:8" ht="21.95" hidden="1" customHeight="1">
      <c r="A1270" s="125">
        <v>22202</v>
      </c>
      <c r="B1270" s="274" t="s">
        <v>1043</v>
      </c>
      <c r="C1270" s="335">
        <v>0</v>
      </c>
      <c r="D1270" s="335">
        <v>0</v>
      </c>
      <c r="E1270" s="335">
        <v>0</v>
      </c>
      <c r="F1270" s="335">
        <v>0</v>
      </c>
      <c r="G1270" s="334"/>
      <c r="H1270" s="125" t="str">
        <f t="shared" si="19"/>
        <v>0000</v>
      </c>
    </row>
    <row r="1271" spans="1:8" ht="21.95" hidden="1" customHeight="1">
      <c r="A1271" s="125">
        <v>2220201</v>
      </c>
      <c r="B1271" s="274" t="s">
        <v>94</v>
      </c>
      <c r="C1271" s="335">
        <v>0</v>
      </c>
      <c r="D1271" s="335">
        <v>0</v>
      </c>
      <c r="E1271" s="335">
        <v>0</v>
      </c>
      <c r="F1271" s="335">
        <v>0</v>
      </c>
      <c r="G1271" s="334"/>
      <c r="H1271" s="125" t="str">
        <f t="shared" si="19"/>
        <v>0000</v>
      </c>
    </row>
    <row r="1272" spans="1:8" ht="21.95" hidden="1" customHeight="1">
      <c r="A1272" s="125">
        <v>2220202</v>
      </c>
      <c r="B1272" s="274" t="s">
        <v>95</v>
      </c>
      <c r="C1272" s="335">
        <v>0</v>
      </c>
      <c r="D1272" s="335">
        <v>0</v>
      </c>
      <c r="E1272" s="335">
        <v>0</v>
      </c>
      <c r="F1272" s="335">
        <v>0</v>
      </c>
      <c r="G1272" s="334"/>
      <c r="H1272" s="125" t="str">
        <f t="shared" si="19"/>
        <v>0000</v>
      </c>
    </row>
    <row r="1273" spans="1:8" ht="21.95" hidden="1" customHeight="1">
      <c r="A1273" s="125">
        <v>2220203</v>
      </c>
      <c r="B1273" s="274" t="s">
        <v>96</v>
      </c>
      <c r="C1273" s="335">
        <v>0</v>
      </c>
      <c r="D1273" s="335">
        <v>0</v>
      </c>
      <c r="E1273" s="335">
        <v>0</v>
      </c>
      <c r="F1273" s="335">
        <v>0</v>
      </c>
      <c r="G1273" s="334"/>
      <c r="H1273" s="125" t="str">
        <f t="shared" si="19"/>
        <v>0000</v>
      </c>
    </row>
    <row r="1274" spans="1:8" ht="21.95" hidden="1" customHeight="1">
      <c r="A1274" s="125">
        <v>2220204</v>
      </c>
      <c r="B1274" s="274" t="s">
        <v>1044</v>
      </c>
      <c r="C1274" s="335">
        <v>0</v>
      </c>
      <c r="D1274" s="335">
        <v>0</v>
      </c>
      <c r="E1274" s="335">
        <v>0</v>
      </c>
      <c r="F1274" s="335">
        <v>0</v>
      </c>
      <c r="G1274" s="334"/>
      <c r="H1274" s="125" t="str">
        <f t="shared" si="19"/>
        <v>0000</v>
      </c>
    </row>
    <row r="1275" spans="1:8" ht="21.95" hidden="1" customHeight="1">
      <c r="A1275" s="125">
        <v>2220205</v>
      </c>
      <c r="B1275" s="274" t="s">
        <v>1045</v>
      </c>
      <c r="C1275" s="335">
        <v>0</v>
      </c>
      <c r="D1275" s="335">
        <v>0</v>
      </c>
      <c r="E1275" s="335">
        <v>0</v>
      </c>
      <c r="F1275" s="335">
        <v>0</v>
      </c>
      <c r="G1275" s="334"/>
      <c r="H1275" s="125" t="str">
        <f t="shared" si="19"/>
        <v>0000</v>
      </c>
    </row>
    <row r="1276" spans="1:8" ht="21.95" hidden="1" customHeight="1">
      <c r="A1276" s="125">
        <v>2220206</v>
      </c>
      <c r="B1276" s="274" t="s">
        <v>1046</v>
      </c>
      <c r="C1276" s="335">
        <v>0</v>
      </c>
      <c r="D1276" s="335">
        <v>0</v>
      </c>
      <c r="E1276" s="335">
        <v>0</v>
      </c>
      <c r="F1276" s="335">
        <v>0</v>
      </c>
      <c r="G1276" s="334"/>
      <c r="H1276" s="125" t="str">
        <f t="shared" si="19"/>
        <v>0000</v>
      </c>
    </row>
    <row r="1277" spans="1:8" ht="21.95" hidden="1" customHeight="1">
      <c r="A1277" s="125">
        <v>2220207</v>
      </c>
      <c r="B1277" s="274" t="s">
        <v>1047</v>
      </c>
      <c r="C1277" s="335">
        <v>0</v>
      </c>
      <c r="D1277" s="335">
        <v>0</v>
      </c>
      <c r="E1277" s="335">
        <v>0</v>
      </c>
      <c r="F1277" s="335">
        <v>0</v>
      </c>
      <c r="G1277" s="334"/>
      <c r="H1277" s="125" t="str">
        <f t="shared" si="19"/>
        <v>0000</v>
      </c>
    </row>
    <row r="1278" spans="1:8" ht="21.95" hidden="1" customHeight="1">
      <c r="A1278" s="125">
        <v>2220209</v>
      </c>
      <c r="B1278" s="274" t="s">
        <v>1048</v>
      </c>
      <c r="C1278" s="335">
        <v>0</v>
      </c>
      <c r="D1278" s="335">
        <v>0</v>
      </c>
      <c r="E1278" s="335">
        <v>0</v>
      </c>
      <c r="F1278" s="335">
        <v>0</v>
      </c>
      <c r="G1278" s="334"/>
      <c r="H1278" s="125" t="str">
        <f t="shared" si="19"/>
        <v>0000</v>
      </c>
    </row>
    <row r="1279" spans="1:8" ht="21.95" hidden="1" customHeight="1">
      <c r="A1279" s="125">
        <v>2220210</v>
      </c>
      <c r="B1279" s="274" t="s">
        <v>1049</v>
      </c>
      <c r="C1279" s="335">
        <v>0</v>
      </c>
      <c r="D1279" s="335">
        <v>0</v>
      </c>
      <c r="E1279" s="335">
        <v>0</v>
      </c>
      <c r="F1279" s="335">
        <v>0</v>
      </c>
      <c r="G1279" s="334"/>
      <c r="H1279" s="125" t="str">
        <f t="shared" si="19"/>
        <v>0000</v>
      </c>
    </row>
    <row r="1280" spans="1:8" ht="21.95" hidden="1" customHeight="1">
      <c r="A1280" s="125">
        <v>2220211</v>
      </c>
      <c r="B1280" s="274" t="s">
        <v>1050</v>
      </c>
      <c r="C1280" s="335">
        <v>0</v>
      </c>
      <c r="D1280" s="335">
        <v>0</v>
      </c>
      <c r="E1280" s="335">
        <v>0</v>
      </c>
      <c r="F1280" s="335">
        <v>0</v>
      </c>
      <c r="G1280" s="334"/>
      <c r="H1280" s="125" t="str">
        <f t="shared" si="19"/>
        <v>0000</v>
      </c>
    </row>
    <row r="1281" spans="1:8" ht="21.95" hidden="1" customHeight="1">
      <c r="A1281" s="125">
        <v>2220212</v>
      </c>
      <c r="B1281" s="274" t="s">
        <v>1051</v>
      </c>
      <c r="C1281" s="335">
        <v>0</v>
      </c>
      <c r="D1281" s="335">
        <v>0</v>
      </c>
      <c r="E1281" s="335">
        <v>0</v>
      </c>
      <c r="F1281" s="335">
        <v>0</v>
      </c>
      <c r="G1281" s="334"/>
      <c r="H1281" s="125" t="str">
        <f t="shared" si="19"/>
        <v>0000</v>
      </c>
    </row>
    <row r="1282" spans="1:8" ht="21.95" hidden="1" customHeight="1">
      <c r="A1282" s="125">
        <v>2220250</v>
      </c>
      <c r="B1282" s="274" t="s">
        <v>103</v>
      </c>
      <c r="C1282" s="335">
        <v>0</v>
      </c>
      <c r="D1282" s="335">
        <v>0</v>
      </c>
      <c r="E1282" s="335">
        <v>0</v>
      </c>
      <c r="F1282" s="335">
        <v>0</v>
      </c>
      <c r="G1282" s="334"/>
      <c r="H1282" s="125" t="str">
        <f t="shared" si="19"/>
        <v>0000</v>
      </c>
    </row>
    <row r="1283" spans="1:8" ht="21.95" hidden="1" customHeight="1">
      <c r="A1283" s="125">
        <v>2220299</v>
      </c>
      <c r="B1283" s="274" t="s">
        <v>1052</v>
      </c>
      <c r="C1283" s="335">
        <v>0</v>
      </c>
      <c r="D1283" s="335">
        <v>0</v>
      </c>
      <c r="E1283" s="335">
        <v>0</v>
      </c>
      <c r="F1283" s="335">
        <v>0</v>
      </c>
      <c r="G1283" s="334"/>
      <c r="H1283" s="125" t="str">
        <f t="shared" si="19"/>
        <v>0000</v>
      </c>
    </row>
    <row r="1284" spans="1:8" ht="21.95" hidden="1" customHeight="1">
      <c r="A1284" s="125">
        <v>22203</v>
      </c>
      <c r="B1284" s="274" t="s">
        <v>1053</v>
      </c>
      <c r="C1284" s="335">
        <v>0</v>
      </c>
      <c r="D1284" s="335">
        <v>0</v>
      </c>
      <c r="E1284" s="335">
        <v>0</v>
      </c>
      <c r="F1284" s="335">
        <v>0</v>
      </c>
      <c r="G1284" s="334"/>
      <c r="H1284" s="125" t="str">
        <f t="shared" si="19"/>
        <v>0000</v>
      </c>
    </row>
    <row r="1285" spans="1:8" ht="21.95" hidden="1" customHeight="1">
      <c r="A1285" s="125">
        <v>2220301</v>
      </c>
      <c r="B1285" s="274" t="s">
        <v>1054</v>
      </c>
      <c r="C1285" s="335">
        <v>0</v>
      </c>
      <c r="D1285" s="335">
        <v>0</v>
      </c>
      <c r="E1285" s="335">
        <v>0</v>
      </c>
      <c r="F1285" s="335">
        <v>0</v>
      </c>
      <c r="G1285" s="334"/>
      <c r="H1285" s="125" t="str">
        <f t="shared" si="19"/>
        <v>0000</v>
      </c>
    </row>
    <row r="1286" spans="1:8" ht="21.95" hidden="1" customHeight="1">
      <c r="A1286" s="125">
        <v>2220303</v>
      </c>
      <c r="B1286" s="274" t="s">
        <v>1055</v>
      </c>
      <c r="C1286" s="335">
        <v>0</v>
      </c>
      <c r="D1286" s="335">
        <v>0</v>
      </c>
      <c r="E1286" s="335">
        <v>0</v>
      </c>
      <c r="F1286" s="335">
        <v>0</v>
      </c>
      <c r="G1286" s="334"/>
      <c r="H1286" s="125" t="str">
        <f t="shared" si="19"/>
        <v>0000</v>
      </c>
    </row>
    <row r="1287" spans="1:8" ht="21.95" hidden="1" customHeight="1">
      <c r="A1287" s="125">
        <v>2220304</v>
      </c>
      <c r="B1287" s="274" t="s">
        <v>1056</v>
      </c>
      <c r="C1287" s="335">
        <v>0</v>
      </c>
      <c r="D1287" s="335">
        <v>0</v>
      </c>
      <c r="E1287" s="335">
        <v>0</v>
      </c>
      <c r="F1287" s="335">
        <v>0</v>
      </c>
      <c r="G1287" s="334"/>
      <c r="H1287" s="125" t="str">
        <f t="shared" ref="H1287:H1350" si="20">C1287&amp;D1287&amp;E1287&amp;F1287</f>
        <v>0000</v>
      </c>
    </row>
    <row r="1288" spans="1:8" ht="21.95" hidden="1" customHeight="1">
      <c r="A1288" s="125">
        <v>2220399</v>
      </c>
      <c r="B1288" s="274" t="s">
        <v>1057</v>
      </c>
      <c r="C1288" s="335">
        <v>0</v>
      </c>
      <c r="D1288" s="335">
        <v>0</v>
      </c>
      <c r="E1288" s="335">
        <v>0</v>
      </c>
      <c r="F1288" s="335">
        <v>0</v>
      </c>
      <c r="G1288" s="334"/>
      <c r="H1288" s="125" t="str">
        <f t="shared" si="20"/>
        <v>0000</v>
      </c>
    </row>
    <row r="1289" spans="1:8" ht="21.95" customHeight="1">
      <c r="A1289" s="125">
        <v>22204</v>
      </c>
      <c r="B1289" s="274" t="s">
        <v>1058</v>
      </c>
      <c r="C1289" s="335">
        <v>0</v>
      </c>
      <c r="D1289" s="335">
        <v>0</v>
      </c>
      <c r="E1289" s="335">
        <v>434</v>
      </c>
      <c r="F1289" s="335">
        <v>434</v>
      </c>
      <c r="G1289" s="334">
        <v>1</v>
      </c>
      <c r="H1289" s="125" t="str">
        <f t="shared" si="20"/>
        <v>00434434</v>
      </c>
    </row>
    <row r="1290" spans="1:8" ht="21.95" customHeight="1">
      <c r="A1290" s="125">
        <v>2220401</v>
      </c>
      <c r="B1290" s="274" t="s">
        <v>1059</v>
      </c>
      <c r="C1290" s="335">
        <v>0</v>
      </c>
      <c r="D1290" s="335">
        <v>0</v>
      </c>
      <c r="E1290" s="335">
        <v>434</v>
      </c>
      <c r="F1290" s="335">
        <v>434</v>
      </c>
      <c r="G1290" s="334">
        <v>1</v>
      </c>
      <c r="H1290" s="125" t="str">
        <f t="shared" si="20"/>
        <v>00434434</v>
      </c>
    </row>
    <row r="1291" spans="1:8" ht="21.95" hidden="1" customHeight="1">
      <c r="A1291" s="125">
        <v>2220402</v>
      </c>
      <c r="B1291" s="274" t="s">
        <v>1060</v>
      </c>
      <c r="C1291" s="335">
        <v>0</v>
      </c>
      <c r="D1291" s="335">
        <v>0</v>
      </c>
      <c r="E1291" s="335">
        <v>0</v>
      </c>
      <c r="F1291" s="335">
        <v>0</v>
      </c>
      <c r="G1291" s="334"/>
      <c r="H1291" s="125" t="str">
        <f t="shared" si="20"/>
        <v>0000</v>
      </c>
    </row>
    <row r="1292" spans="1:8" ht="21.95" hidden="1" customHeight="1">
      <c r="A1292" s="125">
        <v>2220403</v>
      </c>
      <c r="B1292" s="274" t="s">
        <v>1061</v>
      </c>
      <c r="C1292" s="335">
        <v>0</v>
      </c>
      <c r="D1292" s="335">
        <v>0</v>
      </c>
      <c r="E1292" s="335">
        <v>0</v>
      </c>
      <c r="F1292" s="335">
        <v>0</v>
      </c>
      <c r="G1292" s="334"/>
      <c r="H1292" s="125" t="str">
        <f t="shared" si="20"/>
        <v>0000</v>
      </c>
    </row>
    <row r="1293" spans="1:8" ht="21.95" hidden="1" customHeight="1">
      <c r="A1293" s="125">
        <v>2220404</v>
      </c>
      <c r="B1293" s="274" t="s">
        <v>1062</v>
      </c>
      <c r="C1293" s="335">
        <v>0</v>
      </c>
      <c r="D1293" s="335">
        <v>0</v>
      </c>
      <c r="E1293" s="335">
        <v>0</v>
      </c>
      <c r="F1293" s="335">
        <v>0</v>
      </c>
      <c r="G1293" s="334"/>
      <c r="H1293" s="125" t="str">
        <f t="shared" si="20"/>
        <v>0000</v>
      </c>
    </row>
    <row r="1294" spans="1:8" ht="21.95" hidden="1" customHeight="1">
      <c r="A1294" s="125">
        <v>2220499</v>
      </c>
      <c r="B1294" s="274" t="s">
        <v>1063</v>
      </c>
      <c r="C1294" s="335">
        <v>0</v>
      </c>
      <c r="D1294" s="335">
        <v>0</v>
      </c>
      <c r="E1294" s="335">
        <v>0</v>
      </c>
      <c r="F1294" s="335">
        <v>0</v>
      </c>
      <c r="G1294" s="334"/>
      <c r="H1294" s="125" t="str">
        <f t="shared" si="20"/>
        <v>0000</v>
      </c>
    </row>
    <row r="1295" spans="1:8" ht="21.95" hidden="1" customHeight="1">
      <c r="A1295" s="125">
        <v>22205</v>
      </c>
      <c r="B1295" s="274" t="s">
        <v>1064</v>
      </c>
      <c r="C1295" s="335">
        <v>0</v>
      </c>
      <c r="D1295" s="335">
        <v>0</v>
      </c>
      <c r="E1295" s="335">
        <v>0</v>
      </c>
      <c r="F1295" s="335">
        <v>0</v>
      </c>
      <c r="G1295" s="334"/>
      <c r="H1295" s="125" t="str">
        <f t="shared" si="20"/>
        <v>0000</v>
      </c>
    </row>
    <row r="1296" spans="1:8" ht="21.95" hidden="1" customHeight="1">
      <c r="A1296" s="125">
        <v>2220501</v>
      </c>
      <c r="B1296" s="274" t="s">
        <v>1065</v>
      </c>
      <c r="C1296" s="335">
        <v>0</v>
      </c>
      <c r="D1296" s="335">
        <v>0</v>
      </c>
      <c r="E1296" s="335">
        <v>0</v>
      </c>
      <c r="F1296" s="335">
        <v>0</v>
      </c>
      <c r="G1296" s="334"/>
      <c r="H1296" s="125" t="str">
        <f t="shared" si="20"/>
        <v>0000</v>
      </c>
    </row>
    <row r="1297" spans="1:8" ht="21.95" hidden="1" customHeight="1">
      <c r="A1297" s="125">
        <v>2220502</v>
      </c>
      <c r="B1297" s="274" t="s">
        <v>1066</v>
      </c>
      <c r="C1297" s="335">
        <v>0</v>
      </c>
      <c r="D1297" s="335">
        <v>0</v>
      </c>
      <c r="E1297" s="335">
        <v>0</v>
      </c>
      <c r="F1297" s="335">
        <v>0</v>
      </c>
      <c r="G1297" s="334"/>
      <c r="H1297" s="125" t="str">
        <f t="shared" si="20"/>
        <v>0000</v>
      </c>
    </row>
    <row r="1298" spans="1:8" ht="21.95" hidden="1" customHeight="1">
      <c r="A1298" s="125">
        <v>2220503</v>
      </c>
      <c r="B1298" s="274" t="s">
        <v>1067</v>
      </c>
      <c r="C1298" s="335">
        <v>0</v>
      </c>
      <c r="D1298" s="335">
        <v>0</v>
      </c>
      <c r="E1298" s="335">
        <v>0</v>
      </c>
      <c r="F1298" s="335">
        <v>0</v>
      </c>
      <c r="G1298" s="334"/>
      <c r="H1298" s="125" t="str">
        <f t="shared" si="20"/>
        <v>0000</v>
      </c>
    </row>
    <row r="1299" spans="1:8" ht="21.95" hidden="1" customHeight="1">
      <c r="A1299" s="125">
        <v>2220504</v>
      </c>
      <c r="B1299" s="274" t="s">
        <v>1068</v>
      </c>
      <c r="C1299" s="335">
        <v>0</v>
      </c>
      <c r="D1299" s="335">
        <v>0</v>
      </c>
      <c r="E1299" s="335">
        <v>0</v>
      </c>
      <c r="F1299" s="335">
        <v>0</v>
      </c>
      <c r="G1299" s="334"/>
      <c r="H1299" s="125" t="str">
        <f t="shared" si="20"/>
        <v>0000</v>
      </c>
    </row>
    <row r="1300" spans="1:8" ht="21.95" hidden="1" customHeight="1">
      <c r="A1300" s="125">
        <v>2220505</v>
      </c>
      <c r="B1300" s="274" t="s">
        <v>1069</v>
      </c>
      <c r="C1300" s="335">
        <v>0</v>
      </c>
      <c r="D1300" s="335">
        <v>0</v>
      </c>
      <c r="E1300" s="335">
        <v>0</v>
      </c>
      <c r="F1300" s="335">
        <v>0</v>
      </c>
      <c r="G1300" s="334"/>
      <c r="H1300" s="125" t="str">
        <f t="shared" si="20"/>
        <v>0000</v>
      </c>
    </row>
    <row r="1301" spans="1:8" ht="21.95" hidden="1" customHeight="1">
      <c r="A1301" s="125">
        <v>2220506</v>
      </c>
      <c r="B1301" s="274" t="s">
        <v>1070</v>
      </c>
      <c r="C1301" s="335">
        <v>0</v>
      </c>
      <c r="D1301" s="335">
        <v>0</v>
      </c>
      <c r="E1301" s="335">
        <v>0</v>
      </c>
      <c r="F1301" s="335">
        <v>0</v>
      </c>
      <c r="G1301" s="334"/>
      <c r="H1301" s="125" t="str">
        <f t="shared" si="20"/>
        <v>0000</v>
      </c>
    </row>
    <row r="1302" spans="1:8" ht="21.95" hidden="1" customHeight="1">
      <c r="A1302" s="125">
        <v>2220507</v>
      </c>
      <c r="B1302" s="274" t="s">
        <v>1071</v>
      </c>
      <c r="C1302" s="335">
        <v>0</v>
      </c>
      <c r="D1302" s="335">
        <v>0</v>
      </c>
      <c r="E1302" s="335">
        <v>0</v>
      </c>
      <c r="F1302" s="335">
        <v>0</v>
      </c>
      <c r="G1302" s="334"/>
      <c r="H1302" s="125" t="str">
        <f t="shared" si="20"/>
        <v>0000</v>
      </c>
    </row>
    <row r="1303" spans="1:8" ht="21.95" hidden="1" customHeight="1">
      <c r="A1303" s="125">
        <v>2220508</v>
      </c>
      <c r="B1303" s="274" t="s">
        <v>1072</v>
      </c>
      <c r="C1303" s="335">
        <v>0</v>
      </c>
      <c r="D1303" s="335">
        <v>0</v>
      </c>
      <c r="E1303" s="335">
        <v>0</v>
      </c>
      <c r="F1303" s="335">
        <v>0</v>
      </c>
      <c r="G1303" s="334"/>
      <c r="H1303" s="125" t="str">
        <f t="shared" si="20"/>
        <v>0000</v>
      </c>
    </row>
    <row r="1304" spans="1:8" ht="21.95" hidden="1" customHeight="1">
      <c r="A1304" s="125">
        <v>2220509</v>
      </c>
      <c r="B1304" s="274" t="s">
        <v>1073</v>
      </c>
      <c r="C1304" s="335">
        <v>0</v>
      </c>
      <c r="D1304" s="335">
        <v>0</v>
      </c>
      <c r="E1304" s="335">
        <v>0</v>
      </c>
      <c r="F1304" s="335">
        <v>0</v>
      </c>
      <c r="G1304" s="334"/>
      <c r="H1304" s="125" t="str">
        <f t="shared" si="20"/>
        <v>0000</v>
      </c>
    </row>
    <row r="1305" spans="1:8" ht="21.95" hidden="1" customHeight="1">
      <c r="A1305" s="125">
        <v>2220510</v>
      </c>
      <c r="B1305" s="274" t="s">
        <v>1074</v>
      </c>
      <c r="C1305" s="335">
        <v>0</v>
      </c>
      <c r="D1305" s="335">
        <v>0</v>
      </c>
      <c r="E1305" s="335">
        <v>0</v>
      </c>
      <c r="F1305" s="335">
        <v>0</v>
      </c>
      <c r="G1305" s="334"/>
      <c r="H1305" s="125" t="str">
        <f t="shared" si="20"/>
        <v>0000</v>
      </c>
    </row>
    <row r="1306" spans="1:8" ht="21.95" hidden="1" customHeight="1">
      <c r="A1306" s="125">
        <v>2220599</v>
      </c>
      <c r="B1306" s="274" t="s">
        <v>1075</v>
      </c>
      <c r="C1306" s="335">
        <v>0</v>
      </c>
      <c r="D1306" s="335">
        <v>0</v>
      </c>
      <c r="E1306" s="335">
        <v>0</v>
      </c>
      <c r="F1306" s="335">
        <v>0</v>
      </c>
      <c r="G1306" s="334"/>
      <c r="H1306" s="125" t="str">
        <f t="shared" si="20"/>
        <v>0000</v>
      </c>
    </row>
    <row r="1307" spans="1:8" ht="21.95" customHeight="1">
      <c r="A1307" s="125">
        <v>224</v>
      </c>
      <c r="B1307" s="274" t="s">
        <v>1076</v>
      </c>
      <c r="C1307" s="335">
        <v>4357</v>
      </c>
      <c r="D1307" s="335">
        <v>4357</v>
      </c>
      <c r="E1307" s="335">
        <v>2455</v>
      </c>
      <c r="F1307" s="335">
        <v>2455</v>
      </c>
      <c r="G1307" s="334">
        <v>1</v>
      </c>
      <c r="H1307" s="125" t="str">
        <f t="shared" si="20"/>
        <v>4357435724552455</v>
      </c>
    </row>
    <row r="1308" spans="1:8" ht="21.95" customHeight="1">
      <c r="A1308" s="125">
        <v>22401</v>
      </c>
      <c r="B1308" s="274" t="s">
        <v>1077</v>
      </c>
      <c r="C1308" s="335">
        <v>2224</v>
      </c>
      <c r="D1308" s="335">
        <v>2224</v>
      </c>
      <c r="E1308" s="335">
        <v>1492</v>
      </c>
      <c r="F1308" s="335">
        <v>1492</v>
      </c>
      <c r="G1308" s="334">
        <v>1</v>
      </c>
      <c r="H1308" s="125" t="str">
        <f t="shared" si="20"/>
        <v>2224222414921492</v>
      </c>
    </row>
    <row r="1309" spans="1:8" ht="21.95" customHeight="1">
      <c r="A1309" s="125">
        <v>2240101</v>
      </c>
      <c r="B1309" s="274" t="s">
        <v>94</v>
      </c>
      <c r="C1309" s="335">
        <v>760</v>
      </c>
      <c r="D1309" s="335">
        <v>760</v>
      </c>
      <c r="E1309" s="335">
        <v>634</v>
      </c>
      <c r="F1309" s="335">
        <v>634</v>
      </c>
      <c r="G1309" s="334">
        <v>1</v>
      </c>
      <c r="H1309" s="125" t="str">
        <f t="shared" si="20"/>
        <v>760760634634</v>
      </c>
    </row>
    <row r="1310" spans="1:8" ht="21.95" customHeight="1">
      <c r="A1310" s="125">
        <v>2240102</v>
      </c>
      <c r="B1310" s="274" t="s">
        <v>95</v>
      </c>
      <c r="C1310" s="335">
        <v>185</v>
      </c>
      <c r="D1310" s="335">
        <v>185</v>
      </c>
      <c r="E1310" s="335">
        <v>0</v>
      </c>
      <c r="F1310" s="335">
        <v>0</v>
      </c>
      <c r="G1310" s="334"/>
      <c r="H1310" s="125" t="str">
        <f t="shared" si="20"/>
        <v>18518500</v>
      </c>
    </row>
    <row r="1311" spans="1:8" ht="21.95" hidden="1" customHeight="1">
      <c r="A1311" s="125">
        <v>2240103</v>
      </c>
      <c r="B1311" s="274" t="s">
        <v>96</v>
      </c>
      <c r="C1311" s="335">
        <v>0</v>
      </c>
      <c r="D1311" s="335">
        <v>0</v>
      </c>
      <c r="E1311" s="335">
        <v>0</v>
      </c>
      <c r="F1311" s="335">
        <v>0</v>
      </c>
      <c r="G1311" s="334"/>
      <c r="H1311" s="125" t="str">
        <f t="shared" si="20"/>
        <v>0000</v>
      </c>
    </row>
    <row r="1312" spans="1:8" ht="21.95" hidden="1" customHeight="1">
      <c r="A1312" s="125">
        <v>2240104</v>
      </c>
      <c r="B1312" s="274" t="s">
        <v>1078</v>
      </c>
      <c r="C1312" s="335">
        <v>0</v>
      </c>
      <c r="D1312" s="335">
        <v>0</v>
      </c>
      <c r="E1312" s="335">
        <v>0</v>
      </c>
      <c r="F1312" s="335">
        <v>0</v>
      </c>
      <c r="G1312" s="334"/>
      <c r="H1312" s="125" t="str">
        <f t="shared" si="20"/>
        <v>0000</v>
      </c>
    </row>
    <row r="1313" spans="1:8" ht="21.95" hidden="1" customHeight="1">
      <c r="A1313" s="125">
        <v>2240105</v>
      </c>
      <c r="B1313" s="274" t="s">
        <v>1079</v>
      </c>
      <c r="C1313" s="335">
        <v>0</v>
      </c>
      <c r="D1313" s="335">
        <v>0</v>
      </c>
      <c r="E1313" s="335">
        <v>0</v>
      </c>
      <c r="F1313" s="335">
        <v>0</v>
      </c>
      <c r="G1313" s="334"/>
      <c r="H1313" s="125" t="str">
        <f t="shared" si="20"/>
        <v>0000</v>
      </c>
    </row>
    <row r="1314" spans="1:8" ht="21.95" customHeight="1">
      <c r="A1314" s="125">
        <v>2240106</v>
      </c>
      <c r="B1314" s="274" t="s">
        <v>1080</v>
      </c>
      <c r="C1314" s="335">
        <v>439</v>
      </c>
      <c r="D1314" s="335">
        <v>439</v>
      </c>
      <c r="E1314" s="335">
        <v>0</v>
      </c>
      <c r="F1314" s="335">
        <v>0</v>
      </c>
      <c r="G1314" s="334"/>
      <c r="H1314" s="125" t="str">
        <f t="shared" si="20"/>
        <v>43943900</v>
      </c>
    </row>
    <row r="1315" spans="1:8" ht="21.95" hidden="1" customHeight="1">
      <c r="A1315" s="125">
        <v>2240107</v>
      </c>
      <c r="B1315" s="274" t="s">
        <v>1081</v>
      </c>
      <c r="C1315" s="335">
        <v>0</v>
      </c>
      <c r="D1315" s="335">
        <v>0</v>
      </c>
      <c r="E1315" s="335">
        <v>0</v>
      </c>
      <c r="F1315" s="335">
        <v>0</v>
      </c>
      <c r="G1315" s="334"/>
      <c r="H1315" s="125" t="str">
        <f t="shared" si="20"/>
        <v>0000</v>
      </c>
    </row>
    <row r="1316" spans="1:8" ht="21.95" hidden="1" customHeight="1">
      <c r="A1316" s="125">
        <v>2240108</v>
      </c>
      <c r="B1316" s="274" t="s">
        <v>1082</v>
      </c>
      <c r="C1316" s="335">
        <v>0</v>
      </c>
      <c r="D1316" s="335">
        <v>0</v>
      </c>
      <c r="E1316" s="335">
        <v>0</v>
      </c>
      <c r="F1316" s="335">
        <v>0</v>
      </c>
      <c r="G1316" s="334"/>
      <c r="H1316" s="125" t="str">
        <f t="shared" si="20"/>
        <v>0000</v>
      </c>
    </row>
    <row r="1317" spans="1:8" ht="21.95" hidden="1" customHeight="1">
      <c r="A1317" s="125">
        <v>2240109</v>
      </c>
      <c r="B1317" s="274" t="s">
        <v>1083</v>
      </c>
      <c r="C1317" s="335">
        <v>0</v>
      </c>
      <c r="D1317" s="335">
        <v>0</v>
      </c>
      <c r="E1317" s="335">
        <v>0</v>
      </c>
      <c r="F1317" s="335">
        <v>0</v>
      </c>
      <c r="G1317" s="334"/>
      <c r="H1317" s="125" t="str">
        <f t="shared" si="20"/>
        <v>0000</v>
      </c>
    </row>
    <row r="1318" spans="1:8" ht="21.95" customHeight="1">
      <c r="A1318" s="125">
        <v>2240150</v>
      </c>
      <c r="B1318" s="274" t="s">
        <v>103</v>
      </c>
      <c r="C1318" s="335">
        <v>840</v>
      </c>
      <c r="D1318" s="335">
        <v>840</v>
      </c>
      <c r="E1318" s="335">
        <v>848</v>
      </c>
      <c r="F1318" s="335">
        <v>848</v>
      </c>
      <c r="G1318" s="334">
        <v>1</v>
      </c>
      <c r="H1318" s="125" t="str">
        <f t="shared" si="20"/>
        <v>840840848848</v>
      </c>
    </row>
    <row r="1319" spans="1:8" ht="21.95" customHeight="1">
      <c r="A1319" s="125">
        <v>2240199</v>
      </c>
      <c r="B1319" s="274" t="s">
        <v>1084</v>
      </c>
      <c r="C1319" s="335">
        <v>0</v>
      </c>
      <c r="D1319" s="335">
        <v>0</v>
      </c>
      <c r="E1319" s="335">
        <v>10</v>
      </c>
      <c r="F1319" s="335">
        <v>10</v>
      </c>
      <c r="G1319" s="334">
        <v>1</v>
      </c>
      <c r="H1319" s="125" t="str">
        <f t="shared" si="20"/>
        <v>001010</v>
      </c>
    </row>
    <row r="1320" spans="1:8" ht="21.95" hidden="1" customHeight="1">
      <c r="A1320" s="125">
        <v>22402</v>
      </c>
      <c r="B1320" s="274" t="s">
        <v>1085</v>
      </c>
      <c r="C1320" s="335">
        <v>0</v>
      </c>
      <c r="D1320" s="335">
        <v>0</v>
      </c>
      <c r="E1320" s="335">
        <v>0</v>
      </c>
      <c r="F1320" s="335">
        <v>0</v>
      </c>
      <c r="G1320" s="334"/>
      <c r="H1320" s="125" t="str">
        <f t="shared" si="20"/>
        <v>0000</v>
      </c>
    </row>
    <row r="1321" spans="1:8" ht="21.95" hidden="1" customHeight="1">
      <c r="A1321" s="125">
        <v>2240201</v>
      </c>
      <c r="B1321" s="274" t="s">
        <v>94</v>
      </c>
      <c r="C1321" s="335">
        <v>0</v>
      </c>
      <c r="D1321" s="335">
        <v>0</v>
      </c>
      <c r="E1321" s="335">
        <v>0</v>
      </c>
      <c r="F1321" s="335">
        <v>0</v>
      </c>
      <c r="G1321" s="334"/>
      <c r="H1321" s="125" t="str">
        <f t="shared" si="20"/>
        <v>0000</v>
      </c>
    </row>
    <row r="1322" spans="1:8" ht="21.95" hidden="1" customHeight="1">
      <c r="A1322" s="125">
        <v>2240202</v>
      </c>
      <c r="B1322" s="274" t="s">
        <v>95</v>
      </c>
      <c r="C1322" s="335">
        <v>0</v>
      </c>
      <c r="D1322" s="335">
        <v>0</v>
      </c>
      <c r="E1322" s="335">
        <v>0</v>
      </c>
      <c r="F1322" s="335">
        <v>0</v>
      </c>
      <c r="G1322" s="334"/>
      <c r="H1322" s="125" t="str">
        <f t="shared" si="20"/>
        <v>0000</v>
      </c>
    </row>
    <row r="1323" spans="1:8" ht="21.95" hidden="1" customHeight="1">
      <c r="A1323" s="125">
        <v>2240203</v>
      </c>
      <c r="B1323" s="274" t="s">
        <v>96</v>
      </c>
      <c r="C1323" s="335">
        <v>0</v>
      </c>
      <c r="D1323" s="335">
        <v>0</v>
      </c>
      <c r="E1323" s="335">
        <v>0</v>
      </c>
      <c r="F1323" s="335">
        <v>0</v>
      </c>
      <c r="G1323" s="334"/>
      <c r="H1323" s="125" t="str">
        <f t="shared" si="20"/>
        <v>0000</v>
      </c>
    </row>
    <row r="1324" spans="1:8" ht="21.95" hidden="1" customHeight="1">
      <c r="A1324" s="125">
        <v>2240204</v>
      </c>
      <c r="B1324" s="274" t="s">
        <v>1086</v>
      </c>
      <c r="C1324" s="335">
        <v>0</v>
      </c>
      <c r="D1324" s="335">
        <v>0</v>
      </c>
      <c r="E1324" s="335">
        <v>0</v>
      </c>
      <c r="F1324" s="335">
        <v>0</v>
      </c>
      <c r="G1324" s="334"/>
      <c r="H1324" s="125" t="str">
        <f t="shared" si="20"/>
        <v>0000</v>
      </c>
    </row>
    <row r="1325" spans="1:8" ht="21.95" hidden="1" customHeight="1">
      <c r="A1325" s="125">
        <v>2240299</v>
      </c>
      <c r="B1325" s="274" t="s">
        <v>1087</v>
      </c>
      <c r="C1325" s="335">
        <v>0</v>
      </c>
      <c r="D1325" s="335">
        <v>0</v>
      </c>
      <c r="E1325" s="335">
        <v>0</v>
      </c>
      <c r="F1325" s="335">
        <v>0</v>
      </c>
      <c r="G1325" s="334"/>
      <c r="H1325" s="125" t="str">
        <f t="shared" si="20"/>
        <v>0000</v>
      </c>
    </row>
    <row r="1326" spans="1:8" ht="21.95" customHeight="1">
      <c r="A1326" s="125">
        <v>22403</v>
      </c>
      <c r="B1326" s="274" t="s">
        <v>1088</v>
      </c>
      <c r="C1326" s="335">
        <v>250</v>
      </c>
      <c r="D1326" s="335">
        <v>250</v>
      </c>
      <c r="E1326" s="335">
        <v>0</v>
      </c>
      <c r="F1326" s="335">
        <v>0</v>
      </c>
      <c r="G1326" s="334"/>
      <c r="H1326" s="125" t="str">
        <f t="shared" si="20"/>
        <v>25025000</v>
      </c>
    </row>
    <row r="1327" spans="1:8" ht="21.95" hidden="1" customHeight="1">
      <c r="A1327" s="125">
        <v>2240301</v>
      </c>
      <c r="B1327" s="274" t="s">
        <v>94</v>
      </c>
      <c r="C1327" s="335">
        <v>0</v>
      </c>
      <c r="D1327" s="335">
        <v>0</v>
      </c>
      <c r="E1327" s="335">
        <v>0</v>
      </c>
      <c r="F1327" s="335">
        <v>0</v>
      </c>
      <c r="G1327" s="334"/>
      <c r="H1327" s="125" t="str">
        <f t="shared" si="20"/>
        <v>0000</v>
      </c>
    </row>
    <row r="1328" spans="1:8" ht="21.95" hidden="1" customHeight="1">
      <c r="A1328" s="125">
        <v>2240302</v>
      </c>
      <c r="B1328" s="274" t="s">
        <v>95</v>
      </c>
      <c r="C1328" s="335">
        <v>0</v>
      </c>
      <c r="D1328" s="335">
        <v>0</v>
      </c>
      <c r="E1328" s="335">
        <v>0</v>
      </c>
      <c r="F1328" s="335">
        <v>0</v>
      </c>
      <c r="G1328" s="334"/>
      <c r="H1328" s="125" t="str">
        <f t="shared" si="20"/>
        <v>0000</v>
      </c>
    </row>
    <row r="1329" spans="1:8" ht="21.95" hidden="1" customHeight="1">
      <c r="A1329" s="125">
        <v>2240303</v>
      </c>
      <c r="B1329" s="274" t="s">
        <v>96</v>
      </c>
      <c r="C1329" s="335">
        <v>0</v>
      </c>
      <c r="D1329" s="335">
        <v>0</v>
      </c>
      <c r="E1329" s="335">
        <v>0</v>
      </c>
      <c r="F1329" s="335">
        <v>0</v>
      </c>
      <c r="G1329" s="334"/>
      <c r="H1329" s="125" t="str">
        <f t="shared" si="20"/>
        <v>0000</v>
      </c>
    </row>
    <row r="1330" spans="1:8" ht="21.95" customHeight="1">
      <c r="A1330" s="125">
        <v>2240304</v>
      </c>
      <c r="B1330" s="274" t="s">
        <v>1089</v>
      </c>
      <c r="C1330" s="335">
        <v>250</v>
      </c>
      <c r="D1330" s="335">
        <v>250</v>
      </c>
      <c r="E1330" s="335">
        <v>0</v>
      </c>
      <c r="F1330" s="335">
        <v>0</v>
      </c>
      <c r="G1330" s="334"/>
      <c r="H1330" s="125" t="str">
        <f t="shared" si="20"/>
        <v>25025000</v>
      </c>
    </row>
    <row r="1331" spans="1:8" ht="21.95" hidden="1" customHeight="1">
      <c r="A1331" s="125">
        <v>2240399</v>
      </c>
      <c r="B1331" s="274" t="s">
        <v>1090</v>
      </c>
      <c r="C1331" s="335">
        <v>0</v>
      </c>
      <c r="D1331" s="335">
        <v>0</v>
      </c>
      <c r="E1331" s="335">
        <v>0</v>
      </c>
      <c r="F1331" s="335">
        <v>0</v>
      </c>
      <c r="G1331" s="334"/>
      <c r="H1331" s="125" t="str">
        <f t="shared" si="20"/>
        <v>0000</v>
      </c>
    </row>
    <row r="1332" spans="1:8" ht="21.95" customHeight="1">
      <c r="A1332" s="125">
        <v>22404</v>
      </c>
      <c r="B1332" s="274" t="s">
        <v>1091</v>
      </c>
      <c r="C1332" s="335">
        <v>50</v>
      </c>
      <c r="D1332" s="335">
        <v>50</v>
      </c>
      <c r="E1332" s="335">
        <v>0</v>
      </c>
      <c r="F1332" s="335">
        <v>0</v>
      </c>
      <c r="G1332" s="334"/>
      <c r="H1332" s="125" t="str">
        <f t="shared" si="20"/>
        <v>505000</v>
      </c>
    </row>
    <row r="1333" spans="1:8" ht="21.95" hidden="1" customHeight="1">
      <c r="A1333" s="125">
        <v>2240401</v>
      </c>
      <c r="B1333" s="274" t="s">
        <v>94</v>
      </c>
      <c r="C1333" s="335">
        <v>0</v>
      </c>
      <c r="D1333" s="335">
        <v>0</v>
      </c>
      <c r="E1333" s="335">
        <v>0</v>
      </c>
      <c r="F1333" s="335">
        <v>0</v>
      </c>
      <c r="G1333" s="334"/>
      <c r="H1333" s="125" t="str">
        <f t="shared" si="20"/>
        <v>0000</v>
      </c>
    </row>
    <row r="1334" spans="1:8" ht="21.95" hidden="1" customHeight="1">
      <c r="A1334" s="125">
        <v>2240402</v>
      </c>
      <c r="B1334" s="274" t="s">
        <v>95</v>
      </c>
      <c r="C1334" s="335">
        <v>0</v>
      </c>
      <c r="D1334" s="335">
        <v>0</v>
      </c>
      <c r="E1334" s="335">
        <v>0</v>
      </c>
      <c r="F1334" s="335">
        <v>0</v>
      </c>
      <c r="G1334" s="334"/>
      <c r="H1334" s="125" t="str">
        <f t="shared" si="20"/>
        <v>0000</v>
      </c>
    </row>
    <row r="1335" spans="1:8" ht="21.95" hidden="1" customHeight="1">
      <c r="A1335" s="125">
        <v>2240403</v>
      </c>
      <c r="B1335" s="274" t="s">
        <v>96</v>
      </c>
      <c r="C1335" s="335">
        <v>0</v>
      </c>
      <c r="D1335" s="335">
        <v>0</v>
      </c>
      <c r="E1335" s="335">
        <v>0</v>
      </c>
      <c r="F1335" s="335">
        <v>0</v>
      </c>
      <c r="G1335" s="334"/>
      <c r="H1335" s="125" t="str">
        <f t="shared" si="20"/>
        <v>0000</v>
      </c>
    </row>
    <row r="1336" spans="1:8" ht="21.95" hidden="1" customHeight="1">
      <c r="A1336" s="125">
        <v>2240404</v>
      </c>
      <c r="B1336" s="274" t="s">
        <v>1092</v>
      </c>
      <c r="C1336" s="335">
        <v>0</v>
      </c>
      <c r="D1336" s="335">
        <v>0</v>
      </c>
      <c r="E1336" s="335">
        <v>0</v>
      </c>
      <c r="F1336" s="335">
        <v>0</v>
      </c>
      <c r="G1336" s="334"/>
      <c r="H1336" s="125" t="str">
        <f t="shared" si="20"/>
        <v>0000</v>
      </c>
    </row>
    <row r="1337" spans="1:8" ht="21.95" hidden="1" customHeight="1">
      <c r="A1337" s="125">
        <v>2240405</v>
      </c>
      <c r="B1337" s="274" t="s">
        <v>1093</v>
      </c>
      <c r="C1337" s="335">
        <v>0</v>
      </c>
      <c r="D1337" s="335">
        <v>0</v>
      </c>
      <c r="E1337" s="335">
        <v>0</v>
      </c>
      <c r="F1337" s="335">
        <v>0</v>
      </c>
      <c r="G1337" s="334"/>
      <c r="H1337" s="125" t="str">
        <f t="shared" si="20"/>
        <v>0000</v>
      </c>
    </row>
    <row r="1338" spans="1:8" ht="21.95" customHeight="1">
      <c r="A1338" s="125">
        <v>2240450</v>
      </c>
      <c r="B1338" s="274" t="s">
        <v>103</v>
      </c>
      <c r="C1338" s="335">
        <v>50</v>
      </c>
      <c r="D1338" s="335">
        <v>50</v>
      </c>
      <c r="E1338" s="335">
        <v>0</v>
      </c>
      <c r="F1338" s="335">
        <v>0</v>
      </c>
      <c r="G1338" s="334"/>
      <c r="H1338" s="125" t="str">
        <f t="shared" si="20"/>
        <v>505000</v>
      </c>
    </row>
    <row r="1339" spans="1:8" ht="21.95" hidden="1" customHeight="1">
      <c r="A1339" s="125">
        <v>2240499</v>
      </c>
      <c r="B1339" s="274" t="s">
        <v>1094</v>
      </c>
      <c r="C1339" s="335">
        <v>0</v>
      </c>
      <c r="D1339" s="335">
        <v>0</v>
      </c>
      <c r="E1339" s="335">
        <v>0</v>
      </c>
      <c r="F1339" s="335">
        <v>0</v>
      </c>
      <c r="G1339" s="334"/>
      <c r="H1339" s="125" t="str">
        <f t="shared" si="20"/>
        <v>0000</v>
      </c>
    </row>
    <row r="1340" spans="1:8" ht="21.95" customHeight="1">
      <c r="A1340" s="125">
        <v>22405</v>
      </c>
      <c r="B1340" s="274" t="s">
        <v>1095</v>
      </c>
      <c r="C1340" s="335">
        <v>0</v>
      </c>
      <c r="D1340" s="335">
        <v>0</v>
      </c>
      <c r="E1340" s="335">
        <v>10</v>
      </c>
      <c r="F1340" s="335">
        <v>10</v>
      </c>
      <c r="G1340" s="334">
        <v>1</v>
      </c>
      <c r="H1340" s="125" t="str">
        <f t="shared" si="20"/>
        <v>001010</v>
      </c>
    </row>
    <row r="1341" spans="1:8" ht="21.95" hidden="1" customHeight="1">
      <c r="A1341" s="125">
        <v>2240501</v>
      </c>
      <c r="B1341" s="274" t="s">
        <v>94</v>
      </c>
      <c r="C1341" s="335">
        <v>0</v>
      </c>
      <c r="D1341" s="335">
        <v>0</v>
      </c>
      <c r="E1341" s="335">
        <v>0</v>
      </c>
      <c r="F1341" s="335">
        <v>0</v>
      </c>
      <c r="G1341" s="334"/>
      <c r="H1341" s="125" t="str">
        <f t="shared" si="20"/>
        <v>0000</v>
      </c>
    </row>
    <row r="1342" spans="1:8" ht="21.95" hidden="1" customHeight="1">
      <c r="A1342" s="125">
        <v>2240502</v>
      </c>
      <c r="B1342" s="274" t="s">
        <v>95</v>
      </c>
      <c r="C1342" s="335">
        <v>0</v>
      </c>
      <c r="D1342" s="335">
        <v>0</v>
      </c>
      <c r="E1342" s="335">
        <v>0</v>
      </c>
      <c r="F1342" s="335">
        <v>0</v>
      </c>
      <c r="G1342" s="334"/>
      <c r="H1342" s="125" t="str">
        <f t="shared" si="20"/>
        <v>0000</v>
      </c>
    </row>
    <row r="1343" spans="1:8" ht="21.95" hidden="1" customHeight="1">
      <c r="A1343" s="125">
        <v>2240503</v>
      </c>
      <c r="B1343" s="274" t="s">
        <v>96</v>
      </c>
      <c r="C1343" s="335">
        <v>0</v>
      </c>
      <c r="D1343" s="335">
        <v>0</v>
      </c>
      <c r="E1343" s="335">
        <v>0</v>
      </c>
      <c r="F1343" s="335">
        <v>0</v>
      </c>
      <c r="G1343" s="334"/>
      <c r="H1343" s="125" t="str">
        <f t="shared" si="20"/>
        <v>0000</v>
      </c>
    </row>
    <row r="1344" spans="1:8" ht="21.95" hidden="1" customHeight="1">
      <c r="A1344" s="125">
        <v>2240504</v>
      </c>
      <c r="B1344" s="274" t="s">
        <v>1096</v>
      </c>
      <c r="C1344" s="335">
        <v>0</v>
      </c>
      <c r="D1344" s="335">
        <v>0</v>
      </c>
      <c r="E1344" s="335">
        <v>0</v>
      </c>
      <c r="F1344" s="335">
        <v>0</v>
      </c>
      <c r="G1344" s="334"/>
      <c r="H1344" s="125" t="str">
        <f t="shared" si="20"/>
        <v>0000</v>
      </c>
    </row>
    <row r="1345" spans="1:8" ht="21.95" hidden="1" customHeight="1">
      <c r="A1345" s="125">
        <v>2240505</v>
      </c>
      <c r="B1345" s="274" t="s">
        <v>1097</v>
      </c>
      <c r="C1345" s="335">
        <v>0</v>
      </c>
      <c r="D1345" s="335">
        <v>0</v>
      </c>
      <c r="E1345" s="335">
        <v>0</v>
      </c>
      <c r="F1345" s="335">
        <v>0</v>
      </c>
      <c r="G1345" s="334"/>
      <c r="H1345" s="125" t="str">
        <f t="shared" si="20"/>
        <v>0000</v>
      </c>
    </row>
    <row r="1346" spans="1:8" ht="21.95" hidden="1" customHeight="1">
      <c r="A1346" s="125">
        <v>2240506</v>
      </c>
      <c r="B1346" s="274" t="s">
        <v>1098</v>
      </c>
      <c r="C1346" s="335">
        <v>0</v>
      </c>
      <c r="D1346" s="335">
        <v>0</v>
      </c>
      <c r="E1346" s="335">
        <v>0</v>
      </c>
      <c r="F1346" s="335">
        <v>0</v>
      </c>
      <c r="G1346" s="334"/>
      <c r="H1346" s="125" t="str">
        <f t="shared" si="20"/>
        <v>0000</v>
      </c>
    </row>
    <row r="1347" spans="1:8" ht="21.95" hidden="1" customHeight="1">
      <c r="A1347" s="125">
        <v>2240507</v>
      </c>
      <c r="B1347" s="274" t="s">
        <v>1099</v>
      </c>
      <c r="C1347" s="335">
        <v>0</v>
      </c>
      <c r="D1347" s="335">
        <v>0</v>
      </c>
      <c r="E1347" s="335">
        <v>0</v>
      </c>
      <c r="F1347" s="335">
        <v>0</v>
      </c>
      <c r="G1347" s="334"/>
      <c r="H1347" s="125" t="str">
        <f t="shared" si="20"/>
        <v>0000</v>
      </c>
    </row>
    <row r="1348" spans="1:8" ht="21.95" hidden="1" customHeight="1">
      <c r="A1348" s="125">
        <v>2240508</v>
      </c>
      <c r="B1348" s="274" t="s">
        <v>1100</v>
      </c>
      <c r="C1348" s="335">
        <v>0</v>
      </c>
      <c r="D1348" s="335">
        <v>0</v>
      </c>
      <c r="E1348" s="335">
        <v>0</v>
      </c>
      <c r="F1348" s="335">
        <v>0</v>
      </c>
      <c r="G1348" s="334"/>
      <c r="H1348" s="125" t="str">
        <f t="shared" si="20"/>
        <v>0000</v>
      </c>
    </row>
    <row r="1349" spans="1:8" ht="21.95" hidden="1" customHeight="1">
      <c r="A1349" s="125">
        <v>2240509</v>
      </c>
      <c r="B1349" s="274" t="s">
        <v>1101</v>
      </c>
      <c r="C1349" s="335">
        <v>0</v>
      </c>
      <c r="D1349" s="335">
        <v>0</v>
      </c>
      <c r="E1349" s="335">
        <v>0</v>
      </c>
      <c r="F1349" s="335">
        <v>0</v>
      </c>
      <c r="G1349" s="334"/>
      <c r="H1349" s="125" t="str">
        <f t="shared" si="20"/>
        <v>0000</v>
      </c>
    </row>
    <row r="1350" spans="1:8" ht="21.95" customHeight="1">
      <c r="A1350" s="125">
        <v>2240510</v>
      </c>
      <c r="B1350" s="274" t="s">
        <v>1102</v>
      </c>
      <c r="C1350" s="335">
        <v>0</v>
      </c>
      <c r="D1350" s="335">
        <v>0</v>
      </c>
      <c r="E1350" s="335">
        <v>10</v>
      </c>
      <c r="F1350" s="335">
        <v>10</v>
      </c>
      <c r="G1350" s="334">
        <v>1</v>
      </c>
      <c r="H1350" s="125" t="str">
        <f t="shared" si="20"/>
        <v>001010</v>
      </c>
    </row>
    <row r="1351" spans="1:8" ht="21.95" hidden="1" customHeight="1">
      <c r="A1351" s="125">
        <v>2240550</v>
      </c>
      <c r="B1351" s="274" t="s">
        <v>1103</v>
      </c>
      <c r="C1351" s="335">
        <v>0</v>
      </c>
      <c r="D1351" s="335">
        <v>0</v>
      </c>
      <c r="E1351" s="335">
        <v>0</v>
      </c>
      <c r="F1351" s="335">
        <v>0</v>
      </c>
      <c r="G1351" s="334"/>
      <c r="H1351" s="125" t="str">
        <f t="shared" ref="H1351:H1376" si="21">C1351&amp;D1351&amp;E1351&amp;F1351</f>
        <v>0000</v>
      </c>
    </row>
    <row r="1352" spans="1:8" ht="21.95" hidden="1" customHeight="1">
      <c r="A1352" s="125">
        <v>2240599</v>
      </c>
      <c r="B1352" s="274" t="s">
        <v>1104</v>
      </c>
      <c r="C1352" s="335">
        <v>0</v>
      </c>
      <c r="D1352" s="335">
        <v>0</v>
      </c>
      <c r="E1352" s="335">
        <v>0</v>
      </c>
      <c r="F1352" s="335">
        <v>0</v>
      </c>
      <c r="G1352" s="334"/>
      <c r="H1352" s="125" t="str">
        <f t="shared" si="21"/>
        <v>0000</v>
      </c>
    </row>
    <row r="1353" spans="1:8" ht="21.95" customHeight="1">
      <c r="A1353" s="125">
        <v>22406</v>
      </c>
      <c r="B1353" s="274" t="s">
        <v>1105</v>
      </c>
      <c r="C1353" s="335">
        <v>1794</v>
      </c>
      <c r="D1353" s="335">
        <v>1794</v>
      </c>
      <c r="E1353" s="335">
        <v>0</v>
      </c>
      <c r="F1353" s="335">
        <v>0</v>
      </c>
      <c r="G1353" s="334"/>
      <c r="H1353" s="125" t="str">
        <f t="shared" si="21"/>
        <v>1794179400</v>
      </c>
    </row>
    <row r="1354" spans="1:8" ht="21.95" customHeight="1">
      <c r="A1354" s="125">
        <v>2240601</v>
      </c>
      <c r="B1354" s="274" t="s">
        <v>1106</v>
      </c>
      <c r="C1354" s="335">
        <v>1794</v>
      </c>
      <c r="D1354" s="335">
        <v>1794</v>
      </c>
      <c r="E1354" s="335">
        <v>0</v>
      </c>
      <c r="F1354" s="335">
        <v>0</v>
      </c>
      <c r="G1354" s="334"/>
      <c r="H1354" s="125" t="str">
        <f t="shared" si="21"/>
        <v>1794179400</v>
      </c>
    </row>
    <row r="1355" spans="1:8" ht="21.95" hidden="1" customHeight="1">
      <c r="A1355" s="125">
        <v>2240602</v>
      </c>
      <c r="B1355" s="274" t="s">
        <v>1107</v>
      </c>
      <c r="C1355" s="335">
        <v>0</v>
      </c>
      <c r="D1355" s="335">
        <v>0</v>
      </c>
      <c r="E1355" s="335">
        <v>0</v>
      </c>
      <c r="F1355" s="335">
        <v>0</v>
      </c>
      <c r="G1355" s="334"/>
      <c r="H1355" s="125" t="str">
        <f t="shared" si="21"/>
        <v>0000</v>
      </c>
    </row>
    <row r="1356" spans="1:8" ht="21.95" hidden="1" customHeight="1">
      <c r="A1356" s="125">
        <v>2240699</v>
      </c>
      <c r="B1356" s="274" t="s">
        <v>1108</v>
      </c>
      <c r="C1356" s="335">
        <v>0</v>
      </c>
      <c r="D1356" s="335">
        <v>0</v>
      </c>
      <c r="E1356" s="335">
        <v>0</v>
      </c>
      <c r="F1356" s="335">
        <v>0</v>
      </c>
      <c r="G1356" s="334"/>
      <c r="H1356" s="125" t="str">
        <f t="shared" si="21"/>
        <v>0000</v>
      </c>
    </row>
    <row r="1357" spans="1:8" ht="21.95" customHeight="1">
      <c r="A1357" s="125">
        <v>22407</v>
      </c>
      <c r="B1357" s="274" t="s">
        <v>1109</v>
      </c>
      <c r="C1357" s="335">
        <v>39</v>
      </c>
      <c r="D1357" s="335">
        <v>39</v>
      </c>
      <c r="E1357" s="335">
        <v>953</v>
      </c>
      <c r="F1357" s="335">
        <v>953</v>
      </c>
      <c r="G1357" s="334">
        <v>1</v>
      </c>
      <c r="H1357" s="125" t="str">
        <f t="shared" si="21"/>
        <v>3939953953</v>
      </c>
    </row>
    <row r="1358" spans="1:8" ht="21.95" customHeight="1">
      <c r="A1358" s="125">
        <v>2240701</v>
      </c>
      <c r="B1358" s="274" t="s">
        <v>1110</v>
      </c>
      <c r="C1358" s="335">
        <v>0</v>
      </c>
      <c r="D1358" s="335">
        <v>0</v>
      </c>
      <c r="E1358" s="335">
        <v>638</v>
      </c>
      <c r="F1358" s="335">
        <v>638</v>
      </c>
      <c r="G1358" s="334">
        <v>1</v>
      </c>
      <c r="H1358" s="125" t="str">
        <f t="shared" si="21"/>
        <v>00638638</v>
      </c>
    </row>
    <row r="1359" spans="1:8" ht="21.95" customHeight="1">
      <c r="A1359" s="125">
        <v>2240702</v>
      </c>
      <c r="B1359" s="274" t="s">
        <v>1111</v>
      </c>
      <c r="C1359" s="335">
        <v>39</v>
      </c>
      <c r="D1359" s="335">
        <v>39</v>
      </c>
      <c r="E1359" s="335">
        <v>115</v>
      </c>
      <c r="F1359" s="335">
        <v>115</v>
      </c>
      <c r="G1359" s="334">
        <v>1</v>
      </c>
      <c r="H1359" s="125" t="str">
        <f t="shared" si="21"/>
        <v>3939115115</v>
      </c>
    </row>
    <row r="1360" spans="1:8" ht="21.95" hidden="1" customHeight="1">
      <c r="A1360" s="125">
        <v>2240703</v>
      </c>
      <c r="B1360" s="274" t="s">
        <v>1112</v>
      </c>
      <c r="C1360" s="335">
        <v>0</v>
      </c>
      <c r="D1360" s="335">
        <v>0</v>
      </c>
      <c r="E1360" s="335">
        <v>0</v>
      </c>
      <c r="F1360" s="335">
        <v>0</v>
      </c>
      <c r="G1360" s="334"/>
      <c r="H1360" s="125" t="str">
        <f t="shared" si="21"/>
        <v>0000</v>
      </c>
    </row>
    <row r="1361" spans="1:8" ht="21.95" hidden="1" customHeight="1">
      <c r="A1361" s="125">
        <v>2240704</v>
      </c>
      <c r="B1361" s="274" t="s">
        <v>1113</v>
      </c>
      <c r="C1361" s="335">
        <v>0</v>
      </c>
      <c r="D1361" s="335">
        <v>0</v>
      </c>
      <c r="E1361" s="335">
        <v>0</v>
      </c>
      <c r="F1361" s="335">
        <v>0</v>
      </c>
      <c r="G1361" s="334"/>
      <c r="H1361" s="125" t="str">
        <f t="shared" si="21"/>
        <v>0000</v>
      </c>
    </row>
    <row r="1362" spans="1:8" ht="21.95" customHeight="1">
      <c r="A1362" s="125">
        <v>2240799</v>
      </c>
      <c r="B1362" s="274" t="s">
        <v>1114</v>
      </c>
      <c r="C1362" s="335">
        <v>0</v>
      </c>
      <c r="D1362" s="335">
        <v>0</v>
      </c>
      <c r="E1362" s="335">
        <v>200</v>
      </c>
      <c r="F1362" s="335">
        <v>200</v>
      </c>
      <c r="G1362" s="334">
        <v>1</v>
      </c>
      <c r="H1362" s="125" t="str">
        <f t="shared" si="21"/>
        <v>00200200</v>
      </c>
    </row>
    <row r="1363" spans="1:8" ht="21.95" hidden="1" customHeight="1">
      <c r="A1363" s="125">
        <v>22499</v>
      </c>
      <c r="B1363" s="274" t="s">
        <v>1115</v>
      </c>
      <c r="C1363" s="335">
        <v>0</v>
      </c>
      <c r="D1363" s="335">
        <v>0</v>
      </c>
      <c r="E1363" s="335">
        <v>0</v>
      </c>
      <c r="F1363" s="335">
        <v>0</v>
      </c>
      <c r="G1363" s="334"/>
      <c r="H1363" s="125" t="str">
        <f t="shared" si="21"/>
        <v>0000</v>
      </c>
    </row>
    <row r="1364" spans="1:8" ht="21.95" hidden="1" customHeight="1">
      <c r="A1364" s="125">
        <v>229</v>
      </c>
      <c r="B1364" s="274" t="s">
        <v>1116</v>
      </c>
      <c r="C1364" s="335">
        <v>0</v>
      </c>
      <c r="D1364" s="335">
        <v>0</v>
      </c>
      <c r="E1364" s="335">
        <v>0</v>
      </c>
      <c r="F1364" s="335">
        <v>0</v>
      </c>
      <c r="G1364" s="334"/>
      <c r="H1364" s="125" t="str">
        <f t="shared" si="21"/>
        <v>0000</v>
      </c>
    </row>
    <row r="1365" spans="1:8" ht="21.95" hidden="1" customHeight="1">
      <c r="A1365" s="125">
        <v>22999</v>
      </c>
      <c r="B1365" s="274" t="s">
        <v>964</v>
      </c>
      <c r="C1365" s="335">
        <v>0</v>
      </c>
      <c r="D1365" s="335">
        <v>0</v>
      </c>
      <c r="E1365" s="335">
        <v>0</v>
      </c>
      <c r="F1365" s="335">
        <v>0</v>
      </c>
      <c r="G1365" s="334"/>
      <c r="H1365" s="125" t="str">
        <f t="shared" si="21"/>
        <v>0000</v>
      </c>
    </row>
    <row r="1366" spans="1:8" ht="21.95" hidden="1" customHeight="1">
      <c r="A1366" s="125">
        <v>2299901</v>
      </c>
      <c r="B1366" s="274" t="s">
        <v>257</v>
      </c>
      <c r="C1366" s="335"/>
      <c r="D1366" s="335"/>
      <c r="E1366" s="335">
        <v>0</v>
      </c>
      <c r="F1366" s="335">
        <v>0</v>
      </c>
      <c r="G1366" s="334"/>
      <c r="H1366" s="125" t="str">
        <f t="shared" si="21"/>
        <v>00</v>
      </c>
    </row>
    <row r="1367" spans="1:8" ht="21.95" customHeight="1">
      <c r="A1367" s="125">
        <v>232</v>
      </c>
      <c r="B1367" s="274" t="s">
        <v>1117</v>
      </c>
      <c r="C1367" s="335">
        <v>17000</v>
      </c>
      <c r="D1367" s="335">
        <v>17000</v>
      </c>
      <c r="E1367" s="335">
        <v>16127</v>
      </c>
      <c r="F1367" s="335">
        <v>16127</v>
      </c>
      <c r="G1367" s="334">
        <v>1</v>
      </c>
      <c r="H1367" s="125" t="str">
        <f t="shared" si="21"/>
        <v>17000170001612716127</v>
      </c>
    </row>
    <row r="1368" spans="1:8" ht="21.95" hidden="1" customHeight="1">
      <c r="A1368" s="125">
        <v>23201</v>
      </c>
      <c r="B1368" s="274" t="s">
        <v>1118</v>
      </c>
      <c r="C1368" s="335"/>
      <c r="D1368" s="335"/>
      <c r="E1368" s="335">
        <v>0</v>
      </c>
      <c r="F1368" s="335">
        <v>0</v>
      </c>
      <c r="G1368" s="334"/>
      <c r="H1368" s="125" t="str">
        <f t="shared" si="21"/>
        <v>00</v>
      </c>
    </row>
    <row r="1369" spans="1:8" ht="21.95" hidden="1" customHeight="1">
      <c r="A1369" s="125">
        <v>23202</v>
      </c>
      <c r="B1369" s="274" t="s">
        <v>1119</v>
      </c>
      <c r="C1369" s="335"/>
      <c r="D1369" s="335"/>
      <c r="E1369" s="335">
        <v>0</v>
      </c>
      <c r="F1369" s="335">
        <v>0</v>
      </c>
      <c r="G1369" s="334"/>
      <c r="H1369" s="125" t="str">
        <f t="shared" si="21"/>
        <v>00</v>
      </c>
    </row>
    <row r="1370" spans="1:8" ht="21.95" customHeight="1">
      <c r="A1370" s="125">
        <v>23203</v>
      </c>
      <c r="B1370" s="274" t="s">
        <v>1120</v>
      </c>
      <c r="C1370" s="335">
        <v>17000</v>
      </c>
      <c r="D1370" s="335">
        <v>17000</v>
      </c>
      <c r="E1370" s="335">
        <v>16127</v>
      </c>
      <c r="F1370" s="335">
        <v>16127</v>
      </c>
      <c r="G1370" s="334">
        <v>1</v>
      </c>
      <c r="H1370" s="125" t="str">
        <f t="shared" si="21"/>
        <v>17000170001612716127</v>
      </c>
    </row>
    <row r="1371" spans="1:8" ht="21.95" customHeight="1">
      <c r="A1371" s="125">
        <v>2320301</v>
      </c>
      <c r="B1371" s="274" t="s">
        <v>1121</v>
      </c>
      <c r="C1371" s="335">
        <v>17000</v>
      </c>
      <c r="D1371" s="335">
        <v>17000</v>
      </c>
      <c r="E1371" s="335">
        <v>16127</v>
      </c>
      <c r="F1371" s="335">
        <v>16127</v>
      </c>
      <c r="G1371" s="334">
        <v>1</v>
      </c>
      <c r="H1371" s="125" t="str">
        <f t="shared" si="21"/>
        <v>17000170001612716127</v>
      </c>
    </row>
    <row r="1372" spans="1:8" ht="21.95" hidden="1" customHeight="1">
      <c r="A1372" s="125">
        <v>2320302</v>
      </c>
      <c r="B1372" s="274" t="s">
        <v>1122</v>
      </c>
      <c r="C1372" s="335">
        <v>0</v>
      </c>
      <c r="D1372" s="335">
        <v>0</v>
      </c>
      <c r="E1372" s="335">
        <v>0</v>
      </c>
      <c r="F1372" s="335">
        <v>0</v>
      </c>
      <c r="G1372" s="334"/>
      <c r="H1372" s="125" t="str">
        <f t="shared" si="21"/>
        <v>0000</v>
      </c>
    </row>
    <row r="1373" spans="1:8" ht="21.95" hidden="1" customHeight="1">
      <c r="A1373" s="125">
        <v>2320303</v>
      </c>
      <c r="B1373" s="274" t="s">
        <v>1123</v>
      </c>
      <c r="C1373" s="335">
        <v>0</v>
      </c>
      <c r="D1373" s="335">
        <v>0</v>
      </c>
      <c r="E1373" s="335">
        <v>0</v>
      </c>
      <c r="F1373" s="335">
        <v>0</v>
      </c>
      <c r="G1373" s="334"/>
      <c r="H1373" s="125" t="str">
        <f t="shared" si="21"/>
        <v>0000</v>
      </c>
    </row>
    <row r="1374" spans="1:8" ht="21.95" hidden="1" customHeight="1">
      <c r="A1374" s="125">
        <v>2320304</v>
      </c>
      <c r="B1374" s="274" t="s">
        <v>1124</v>
      </c>
      <c r="C1374" s="335">
        <v>0</v>
      </c>
      <c r="D1374" s="335">
        <v>0</v>
      </c>
      <c r="E1374" s="335">
        <v>0</v>
      </c>
      <c r="F1374" s="335">
        <v>0</v>
      </c>
      <c r="G1374" s="334"/>
      <c r="H1374" s="125" t="str">
        <f t="shared" si="21"/>
        <v>0000</v>
      </c>
    </row>
    <row r="1375" spans="1:8" ht="21.95" customHeight="1">
      <c r="B1375" s="274" t="s">
        <v>1125</v>
      </c>
      <c r="C1375" s="335">
        <v>10000</v>
      </c>
      <c r="D1375" s="335">
        <v>10000</v>
      </c>
      <c r="E1375" s="335"/>
      <c r="F1375" s="335"/>
      <c r="G1375" s="334"/>
      <c r="H1375" s="125" t="str">
        <f t="shared" si="21"/>
        <v>1000010000</v>
      </c>
    </row>
    <row r="1376" spans="1:8" ht="41.1" customHeight="1">
      <c r="B1376" s="366" t="s">
        <v>1126</v>
      </c>
      <c r="C1376" s="366"/>
      <c r="D1376" s="366"/>
      <c r="E1376" s="366"/>
      <c r="F1376" s="366"/>
      <c r="G1376" s="366"/>
      <c r="H1376" s="125" t="str">
        <f t="shared" si="21"/>
        <v/>
      </c>
    </row>
  </sheetData>
  <autoFilter ref="A5:H1376">
    <filterColumn colId="7">
      <filters>
        <filter val="00100100"/>
        <filter val="001010"/>
        <filter val="0010191019"/>
        <filter val="00107107"/>
        <filter val="0011"/>
        <filter val="0011481148"/>
        <filter val="0011901190"/>
        <filter val="0012890"/>
        <filter val="00135135"/>
        <filter val="00144144"/>
        <filter val="001515"/>
        <filter val="0017101710"/>
        <filter val="001717"/>
        <filter val="00181181"/>
        <filter val="00185185"/>
        <filter val="00186186"/>
        <filter val="0019611961"/>
        <filter val="00200200"/>
        <filter val="002020"/>
        <filter val="00207207"/>
        <filter val="0023912391"/>
        <filter val="002424"/>
        <filter val="0025102510"/>
        <filter val="002828"/>
        <filter val="00304304"/>
        <filter val="003131"/>
        <filter val="0033"/>
        <filter val="003333"/>
        <filter val="00348348"/>
        <filter val="003535"/>
        <filter val="00354354"/>
        <filter val="003636"/>
        <filter val="00373373"/>
        <filter val="00434434"/>
        <filter val="00489489"/>
        <filter val="005050"/>
        <filter val="005353"/>
        <filter val="005555"/>
        <filter val="00557557"/>
        <filter val="005656"/>
        <filter val="00588588"/>
        <filter val="00629629"/>
        <filter val="00630630"/>
        <filter val="00638638"/>
        <filter val="0066"/>
        <filter val="007272"/>
        <filter val="00732732"/>
        <filter val="00738738"/>
        <filter val="00800800"/>
        <filter val="00837837"/>
        <filter val="008686"/>
        <filter val="009595"/>
        <filter val="009898"/>
        <filter val="00996996"/>
        <filter val="1000010000"/>
        <filter val="10001000800800"/>
        <filter val="10010000"/>
        <filter val="100100562562"/>
        <filter val="101000"/>
        <filter val="10101010"/>
        <filter val="101088"/>
        <filter val="10120101201226112261"/>
        <filter val="102102222222"/>
        <filter val="10459104591198011980"/>
        <filter val="1046104624692469"/>
        <filter val="10561056262262"/>
        <filter val="106710671212"/>
        <filter val="10751075643643"/>
        <filter val="107921079288838883"/>
        <filter val="108108230230"/>
        <filter val="10832108321335413354"/>
        <filter val="108351083589408940"/>
        <filter val="1089108912621262"/>
        <filter val="109109119119"/>
        <filter val="109109134134"/>
        <filter val="109109140140"/>
        <filter val="1094861094869542095420"/>
        <filter val="11000110002507325073"/>
        <filter val="11006110061335313353"/>
        <filter val="11099110991401314013"/>
        <filter val="1111111515"/>
        <filter val="1115111510861086"/>
        <filter val="1118111811661166"/>
        <filter val="11278112781305213052"/>
        <filter val="113113113113"/>
        <filter val="1133113314071407"/>
        <filter val="1136113618121812"/>
        <filter val="11516115161501915019"/>
        <filter val="1156115611561156"/>
        <filter val="11891189697697"/>
        <filter val="119119119119"/>
        <filter val="11951195468468"/>
        <filter val="12012017201720"/>
        <filter val="1204120419891989"/>
        <filter val="1207120716091609"/>
        <filter val="121114121114139988139988"/>
        <filter val="121121122122"/>
        <filter val="122122122122"/>
        <filter val="12281228666666"/>
        <filter val="123123123123"/>
        <filter val="12431243317317"/>
        <filter val="124529124529150089150089"/>
        <filter val="1258125816891689"/>
        <filter val="1281128112511251"/>
        <filter val="128128124124"/>
        <filter val="130130130130"/>
        <filter val="130130542542"/>
        <filter val="1305213052"/>
        <filter val="1307130716231623"/>
        <filter val="13114131141356913569"/>
        <filter val="13131313"/>
        <filter val="13131313218218"/>
        <filter val="13413400"/>
        <filter val="134831134831150133150133"/>
        <filter val="135135135135"/>
        <filter val="1366136614901490"/>
        <filter val="137137182182"/>
        <filter val="1389138914871487"/>
        <filter val="13943243530943094"/>
        <filter val="140140196196"/>
        <filter val="14034140341297412974"/>
        <filter val="14091409267267"/>
        <filter val="14124141241330613306"/>
        <filter val="1427142714651465"/>
        <filter val="1431143128452845"/>
        <filter val="143143225225"/>
        <filter val="1439143911581158"/>
        <filter val="144144"/>
        <filter val="1448144813121312"/>
        <filter val="14777147771988319883"/>
        <filter val="14785156231555115551"/>
        <filter val="148148171171"/>
        <filter val="1483148313381338"/>
        <filter val="149149148148"/>
        <filter val="1497149719071907"/>
        <filter val="1499149912761276"/>
        <filter val="150150145145"/>
        <filter val="1510151076137613"/>
        <filter val="152152172172"/>
        <filter val="1551155113871387"/>
        <filter val="15615611511151"/>
        <filter val="156156426426"/>
        <filter val="1563156317441744"/>
        <filter val="1571157119571957"/>
        <filter val="1577157749164916"/>
        <filter val="158158357357"/>
        <filter val="1597159711131113"/>
        <filter val="160160160160"/>
        <filter val="160160176176"/>
        <filter val="161161153153"/>
        <filter val="161161154154"/>
        <filter val="161161167167"/>
        <filter val="16116125802580"/>
        <filter val="1619161913951395"/>
        <filter val="1634163413081308"/>
        <filter val="164216421456214562"/>
        <filter val="1671167177677767"/>
        <filter val="167167534534"/>
        <filter val="17000170001612716127"/>
        <filter val="170170145145"/>
        <filter val="171171144144"/>
        <filter val="1713171321122112"/>
        <filter val="173173173173"/>
        <filter val="1736173615301530"/>
        <filter val="175175278278"/>
        <filter val="1771177125722572"/>
        <filter val="1794179400"/>
        <filter val="1805180518051805"/>
        <filter val="18065180651928719287"/>
        <filter val="18121812"/>
        <filter val="18235492769659596595"/>
        <filter val="18518500"/>
        <filter val="1854185419121912"/>
        <filter val="186186186186"/>
        <filter val="1872187212231223"/>
        <filter val="19034190341921219212"/>
        <filter val="19191919"/>
        <filter val="1921192132363236"/>
        <filter val="19213192131786917869"/>
        <filter val="192192112112"/>
        <filter val="1927192720962096"/>
        <filter val="1943194323792379"/>
        <filter val="196627196627195286195286"/>
        <filter val="19719725182518"/>
        <filter val="19719733183318"/>
        <filter val="200200100100"/>
        <filter val="200200316316"/>
        <filter val="2002006363"/>
        <filter val="201201559559"/>
        <filter val="2019201945794579"/>
        <filter val="202000"/>
        <filter val="20202020"/>
        <filter val="20202828"/>
        <filter val="20205202051992519925"/>
        <filter val="20207070"/>
        <filter val="2020796796"/>
        <filter val="20362036827827"/>
        <filter val="205205231231"/>
        <filter val="205205249249"/>
        <filter val="207373207373210390210390"/>
        <filter val="2075207524942494"/>
        <filter val="210210199199"/>
        <filter val="210421047220072200"/>
        <filter val="2105210520272027"/>
        <filter val="21121119221922"/>
        <filter val="211211216216"/>
        <filter val="2116211630263026"/>
        <filter val="2121177177"/>
        <filter val="21213535"/>
        <filter val="21232123521521"/>
        <filter val="2129212923122312"/>
        <filter val="2129212926761387"/>
        <filter val="213213213213"/>
        <filter val="2141214140564056"/>
        <filter val="215215349349"/>
        <filter val="2167216721582158"/>
        <filter val="21744217441771117711"/>
        <filter val="2182218236373637"/>
        <filter val="21898218981281412814"/>
        <filter val="2190219021902190"/>
        <filter val="221221221221"/>
        <filter val="22223131"/>
        <filter val="2224222414921492"/>
        <filter val="223223778778"/>
        <filter val="22334223342260121312"/>
        <filter val="224962249600"/>
        <filter val="2270227011311131"/>
        <filter val="228228267267"/>
        <filter val="2291229124652465"/>
        <filter val="2303230321842184"/>
        <filter val="2315231518381838"/>
        <filter val="2318231812811281"/>
        <filter val="2351841487487"/>
        <filter val="2358235824622462"/>
        <filter val="23802246402760527605"/>
        <filter val="2400240037973797"/>
        <filter val="2402401225112251"/>
        <filter val="2402401495714957"/>
        <filter val="2409240922992299"/>
        <filter val="244244279279"/>
        <filter val="246246206206"/>
        <filter val="24856248562493924939"/>
        <filter val="2500250017001700"/>
        <filter val="25002500968968"/>
        <filter val="25025000"/>
        <filter val="251251239239"/>
        <filter val="25252525"/>
        <filter val="2529252917641764"/>
        <filter val="254254254254"/>
        <filter val="25483254833565635656"/>
        <filter val="2559255926682668"/>
        <filter val="2569256943844384"/>
        <filter val="25725700"/>
        <filter val="2604260431203120"/>
        <filter val="2605260516901690"/>
        <filter val="262262288288"/>
        <filter val="26262626"/>
        <filter val="26366272043111631116"/>
        <filter val="265265305305"/>
        <filter val="27027000"/>
        <filter val="27272727"/>
        <filter val="27273939"/>
        <filter val="2800280034593459"/>
        <filter val="282282282282"/>
        <filter val="28282121"/>
        <filter val="28420284202480724807"/>
        <filter val="2854285440134013"/>
        <filter val="2901290133223322"/>
        <filter val="2912291226882688"/>
        <filter val="2941294111201120"/>
        <filter val="2957295745564556"/>
        <filter val="299029901610816108"/>
        <filter val="2995299547884788"/>
        <filter val="3000300030003000"/>
        <filter val="3005300565056505"/>
        <filter val="3030170170"/>
        <filter val="3030180180"/>
        <filter val="30303030"/>
        <filter val="30305050"/>
        <filter val="304304"/>
        <filter val="304304314314"/>
        <filter val="304304339339"/>
        <filter val="305305423423"/>
        <filter val="306306392392"/>
        <filter val="310310288288"/>
        <filter val="3104310419191919"/>
        <filter val="3161316142904290"/>
        <filter val="32132100"/>
        <filter val="324324324324"/>
        <filter val="3260326084678467"/>
        <filter val="326326281281"/>
        <filter val="326326367367"/>
        <filter val="328328394394"/>
        <filter val="3287328753955395"/>
        <filter val="33033014151415"/>
        <filter val="33179331792979129791"/>
        <filter val="3333"/>
        <filter val="33333333"/>
        <filter val="33339595"/>
        <filter val="34134341341892818928"/>
        <filter val="34434400"/>
        <filter val="350350350350"/>
        <filter val="350350470470"/>
        <filter val="355355355355"/>
        <filter val="35944359442081720817"/>
        <filter val="36362121"/>
        <filter val="366366366366"/>
        <filter val="388388388388"/>
        <filter val="388388641641"/>
        <filter val="392392493493"/>
        <filter val="3939115115"/>
        <filter val="3939953953"/>
        <filter val="3949394938743874"/>
        <filter val="395395326326"/>
        <filter val="39739700"/>
        <filter val="39839800"/>
        <filter val="398398584584"/>
        <filter val="399399403403"/>
        <filter val="40134013"/>
        <filter val="40404040"/>
        <filter val="40407171"/>
        <filter val="404404369369"/>
        <filter val="4078407845344534"/>
        <filter val="4080408048904890"/>
        <filter val="41364136"/>
        <filter val="41709417091786917869"/>
        <filter val="42186421864304843048"/>
        <filter val="42425353"/>
        <filter val="4254252121"/>
        <filter val="4259425945674567"/>
        <filter val="4300430082468246"/>
        <filter val="43043041364136"/>
        <filter val="4325432500"/>
        <filter val="43435757"/>
        <filter val="4357435724552455"/>
        <filter val="43943900"/>
        <filter val="440440639639"/>
        <filter val="448448485485"/>
        <filter val="454454478478"/>
        <filter val="45454545"/>
        <filter val="4657465776197619"/>
        <filter val="4660466053905390"/>
        <filter val="4700470039363936"/>
        <filter val="4747230230"/>
        <filter val="47555475556153061530"/>
        <filter val="4758475839223922"/>
        <filter val="477528757645764"/>
        <filter val="477528784818481"/>
        <filter val="4848150150"/>
        <filter val="4866486637313731"/>
        <filter val="487487162162"/>
        <filter val="49494949"/>
        <filter val="4997499749364936"/>
        <filter val="5002500232813281"/>
        <filter val="500500500500"/>
        <filter val="505000"/>
        <filter val="50505050"/>
        <filter val="51051014941494"/>
        <filter val="51514040"/>
        <filter val="5183518352455245"/>
        <filter val="51945546352514425144"/>
        <filter val="51951915861586"/>
        <filter val="52252229482948"/>
        <filter val="52452420702070"/>
        <filter val="52527474"/>
        <filter val="525525489489"/>
        <filter val="5305303030"/>
        <filter val="537537570570"/>
        <filter val="5388538863176317"/>
        <filter val="54545454"/>
        <filter val="54654600"/>
        <filter val="550055001166811668"/>
        <filter val="550055001340513405"/>
        <filter val="550550277277"/>
        <filter val="552552587587"/>
        <filter val="552552604604"/>
        <filter val="552552743743"/>
        <filter val="5555"/>
        <filter val="556556357357"/>
        <filter val="557557"/>
        <filter val="561561632632"/>
        <filter val="572326200"/>
        <filter val="573573416416"/>
        <filter val="5749574963006300"/>
        <filter val="578578647647"/>
        <filter val="59359332833283"/>
        <filter val="5980598078917891"/>
        <filter val="600600580580"/>
        <filter val="606000"/>
        <filter val="60606060"/>
        <filter val="607607628628"/>
        <filter val="6126123333"/>
        <filter val="616616493493"/>
        <filter val="626200"/>
        <filter val="626626336336"/>
        <filter val="631631755755"/>
        <filter val="641641729729"/>
        <filter val="64358643586265462654"/>
        <filter val="64647474"/>
        <filter val="648264821188311883"/>
        <filter val="650650850850"/>
        <filter val="651651913913"/>
        <filter val="657657329329"/>
        <filter val="65994659946867768677"/>
        <filter val="663663670670"/>
        <filter val="6666"/>
        <filter val="670670551551"/>
        <filter val="67645676457369173691"/>
        <filter val="67678383"/>
        <filter val="686686816816"/>
        <filter val="6931693173247324"/>
        <filter val="694694901901"/>
        <filter val="697697563563"/>
        <filter val="7008700869706970"/>
        <filter val="70703535"/>
        <filter val="710317516910669106"/>
        <filter val="711711589589"/>
        <filter val="714714797797"/>
        <filter val="7269726942474247"/>
        <filter val="7319731977227722"/>
        <filter val="7405122153912139121"/>
        <filter val="7425742533713371"/>
        <filter val="743743771771"/>
        <filter val="750750542542"/>
        <filter val="7575234234"/>
        <filter val="75757575"/>
        <filter val="757757752752"/>
        <filter val="760760634634"/>
        <filter val="76476420012001"/>
        <filter val="7687768779287928"/>
        <filter val="78478423842384"/>
        <filter val="805805971971"/>
        <filter val="808000"/>
        <filter val="8080220220"/>
        <filter val="80808080"/>
        <filter val="8169816931743174"/>
        <filter val="817817986986"/>
        <filter val="81817474"/>
        <filter val="82382320752075"/>
        <filter val="825825791791"/>
        <filter val="837272878257967870.87966581.87"/>
        <filter val="840840848848"/>
        <filter val="84848484"/>
        <filter val="853853713713"/>
        <filter val="8594859431953195"/>
        <filter val="8729872961126112"/>
        <filter val="880880204204"/>
        <filter val="881111"/>
        <filter val="883883712712"/>
        <filter val="8888"/>
        <filter val="88988911041104"/>
        <filter val="897897897897"/>
        <filter val="914914419419"/>
        <filter val="93593511631163"/>
        <filter val="94494400"/>
        <filter val="9494106106"/>
        <filter val="9494219219"/>
        <filter val="95795710151015"/>
        <filter val="96096017981798"/>
        <filter val="96411124761026102"/>
        <filter val="96964949"/>
        <filter val="969969309309"/>
        <filter val="98598512321232"/>
        <filter val="991313"/>
        <filter val="994994755755"/>
        <filter val="9999"/>
      </filters>
    </filterColumn>
    <extLst/>
  </autoFilter>
  <mergeCells count="4">
    <mergeCell ref="B1:F1"/>
    <mergeCell ref="B2:G2"/>
    <mergeCell ref="B4:G4"/>
    <mergeCell ref="B1376:G1376"/>
  </mergeCells>
  <phoneticPr fontId="78"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20.xml><?xml version="1.0" encoding="utf-8"?>
<worksheet xmlns="http://schemas.openxmlformats.org/spreadsheetml/2006/main" xmlns:r="http://schemas.openxmlformats.org/officeDocument/2006/relationships">
  <sheetPr>
    <tabColor rgb="FF7030A0"/>
  </sheetPr>
  <dimension ref="A1:N27"/>
  <sheetViews>
    <sheetView showZeros="0" workbookViewId="0">
      <selection activeCell="G7" sqref="G7:G13"/>
    </sheetView>
  </sheetViews>
  <sheetFormatPr defaultColWidth="9" defaultRowHeight="20.100000000000001" customHeight="1"/>
  <cols>
    <col min="1" max="1" width="33" style="101" customWidth="1"/>
    <col min="2" max="2" width="18.375" style="101" customWidth="1"/>
    <col min="3" max="4" width="12.875" style="102" customWidth="1"/>
    <col min="5" max="5" width="27.625" style="103" customWidth="1"/>
    <col min="6" max="6" width="19.5" style="103" customWidth="1"/>
    <col min="7" max="8" width="13.5" style="87" customWidth="1"/>
    <col min="9" max="9" width="9" style="88" hidden="1" customWidth="1"/>
    <col min="10" max="10" width="11.75" style="88" hidden="1" customWidth="1"/>
    <col min="11" max="11" width="13.75" style="88" hidden="1" customWidth="1"/>
    <col min="12" max="12" width="9.375" style="88" hidden="1" customWidth="1"/>
    <col min="13" max="13" width="10.375" style="88" hidden="1" customWidth="1"/>
    <col min="14" max="14" width="9.375" style="88"/>
    <col min="15" max="16384" width="9" style="88"/>
  </cols>
  <sheetData>
    <row r="1" spans="1:14" ht="20.100000000000001" customHeight="1">
      <c r="A1" s="358" t="s">
        <v>2715</v>
      </c>
      <c r="B1" s="358"/>
      <c r="C1" s="358"/>
      <c r="D1" s="25"/>
      <c r="E1" s="358"/>
      <c r="F1" s="358"/>
      <c r="G1" s="358"/>
      <c r="H1" s="25"/>
    </row>
    <row r="2" spans="1:14" ht="29.25" customHeight="1">
      <c r="A2" s="364" t="s">
        <v>2716</v>
      </c>
      <c r="B2" s="364"/>
      <c r="C2" s="364"/>
      <c r="D2" s="364"/>
      <c r="E2" s="364"/>
      <c r="F2" s="364"/>
      <c r="G2" s="364"/>
      <c r="H2" s="89"/>
    </row>
    <row r="3" spans="1:14" ht="20.100000000000001" customHeight="1">
      <c r="A3" s="411"/>
      <c r="B3" s="411"/>
      <c r="C3" s="411"/>
      <c r="D3" s="411"/>
      <c r="E3" s="411"/>
      <c r="F3" s="105"/>
      <c r="G3" s="92" t="s">
        <v>2</v>
      </c>
      <c r="H3" s="134"/>
    </row>
    <row r="4" spans="1:14" ht="54.95" customHeight="1">
      <c r="A4" s="106" t="s">
        <v>1165</v>
      </c>
      <c r="B4" s="106" t="s">
        <v>7</v>
      </c>
      <c r="C4" s="135" t="s">
        <v>1436</v>
      </c>
      <c r="D4" s="135" t="s">
        <v>1437</v>
      </c>
      <c r="E4" s="106" t="s">
        <v>86</v>
      </c>
      <c r="F4" s="106" t="s">
        <v>7</v>
      </c>
      <c r="G4" s="135" t="s">
        <v>1436</v>
      </c>
      <c r="H4" s="135" t="s">
        <v>1437</v>
      </c>
      <c r="J4" s="88">
        <f>C5-G5</f>
        <v>-0.15000000002328301</v>
      </c>
    </row>
    <row r="5" spans="1:14" ht="24" customHeight="1">
      <c r="A5" s="107" t="s">
        <v>14</v>
      </c>
      <c r="B5" s="83">
        <f t="shared" ref="B5:G5" si="0">B6+B18</f>
        <v>454037.82</v>
      </c>
      <c r="C5" s="83">
        <f t="shared" si="0"/>
        <v>385089</v>
      </c>
      <c r="D5" s="108">
        <v>-0.15185572882923201</v>
      </c>
      <c r="E5" s="107" t="s">
        <v>14</v>
      </c>
      <c r="F5" s="83">
        <f t="shared" si="0"/>
        <v>454037.72</v>
      </c>
      <c r="G5" s="83">
        <f t="shared" si="0"/>
        <v>385089.15</v>
      </c>
      <c r="H5" s="108">
        <v>-0.151855915629343</v>
      </c>
      <c r="I5" s="88" t="s">
        <v>2717</v>
      </c>
      <c r="J5" s="88" t="s">
        <v>2718</v>
      </c>
      <c r="K5" s="88" t="s">
        <v>2719</v>
      </c>
      <c r="L5" s="88" t="s">
        <v>2720</v>
      </c>
      <c r="M5" s="88" t="s">
        <v>2721</v>
      </c>
      <c r="N5" s="88">
        <f>G5-C5</f>
        <v>0.15000000002328301</v>
      </c>
    </row>
    <row r="6" spans="1:14" ht="24" customHeight="1">
      <c r="A6" s="82" t="s">
        <v>15</v>
      </c>
      <c r="B6" s="83">
        <f>SUM(B7:B17)</f>
        <v>160186.82</v>
      </c>
      <c r="C6" s="83">
        <f>SUM(C7:C17)</f>
        <v>250000</v>
      </c>
      <c r="D6" s="108">
        <v>0.56000000000000005</v>
      </c>
      <c r="E6" s="110" t="s">
        <v>16</v>
      </c>
      <c r="F6" s="83">
        <f>SUM(F7:F13)</f>
        <v>275048.71999999997</v>
      </c>
      <c r="G6" s="83">
        <f>SUM(G7:G13)</f>
        <v>304989.15000000002</v>
      </c>
      <c r="H6" s="108">
        <v>0.108855274081291</v>
      </c>
    </row>
    <row r="7" spans="1:14" ht="20.100000000000001" customHeight="1">
      <c r="A7" s="66" t="s">
        <v>1266</v>
      </c>
      <c r="B7" s="66"/>
      <c r="C7" s="67"/>
      <c r="D7" s="67"/>
      <c r="E7" s="66" t="s">
        <v>1267</v>
      </c>
      <c r="F7" s="66">
        <v>411</v>
      </c>
      <c r="G7" s="67">
        <v>33.04</v>
      </c>
      <c r="H7" s="63">
        <f t="shared" ref="H7:H13" si="1">G7/F7-1</f>
        <v>-0.91961070559610703</v>
      </c>
      <c r="I7" s="88">
        <v>16.760000000000002</v>
      </c>
      <c r="J7" s="88">
        <v>16.28</v>
      </c>
    </row>
    <row r="8" spans="1:14" ht="20.100000000000001" customHeight="1">
      <c r="A8" s="66" t="s">
        <v>2722</v>
      </c>
      <c r="B8" s="66"/>
      <c r="C8" s="67"/>
      <c r="D8" s="67"/>
      <c r="E8" s="66" t="s">
        <v>1269</v>
      </c>
      <c r="F8" s="66">
        <v>2528</v>
      </c>
      <c r="G8" s="67">
        <v>10239.23</v>
      </c>
      <c r="H8" s="63">
        <f t="shared" si="1"/>
        <v>3.0503283227848099</v>
      </c>
      <c r="I8" s="88">
        <v>3368</v>
      </c>
      <c r="J8" s="88">
        <v>6871.24</v>
      </c>
    </row>
    <row r="9" spans="1:14" ht="20.100000000000001" customHeight="1">
      <c r="A9" s="66" t="s">
        <v>2723</v>
      </c>
      <c r="B9" s="66">
        <v>4755</v>
      </c>
      <c r="C9" s="67">
        <v>5000</v>
      </c>
      <c r="D9" s="63">
        <f>C9/B9-1</f>
        <v>5.1524710830704402E-2</v>
      </c>
      <c r="E9" s="66" t="s">
        <v>2724</v>
      </c>
      <c r="F9" s="66">
        <v>142056</v>
      </c>
      <c r="G9" s="67">
        <v>190000</v>
      </c>
      <c r="H9" s="63">
        <f t="shared" si="1"/>
        <v>0.33750070394773901</v>
      </c>
      <c r="J9" s="88">
        <v>5383.74</v>
      </c>
      <c r="K9" s="88">
        <v>13757</v>
      </c>
      <c r="L9" s="88">
        <v>1770.81</v>
      </c>
      <c r="M9" s="88">
        <v>152350.22</v>
      </c>
    </row>
    <row r="10" spans="1:14" ht="20.100000000000001" customHeight="1">
      <c r="A10" s="66" t="s">
        <v>2725</v>
      </c>
      <c r="B10" s="66"/>
      <c r="C10" s="67"/>
      <c r="D10" s="67"/>
      <c r="E10" s="66" t="s">
        <v>2726</v>
      </c>
      <c r="F10" s="66">
        <v>81857</v>
      </c>
      <c r="G10" s="67">
        <v>82405</v>
      </c>
      <c r="H10" s="63">
        <f t="shared" si="1"/>
        <v>6.6946015612592297E-3</v>
      </c>
      <c r="I10" s="88">
        <v>50359.83</v>
      </c>
      <c r="J10" s="88">
        <v>22905.84</v>
      </c>
      <c r="K10" s="88">
        <v>709</v>
      </c>
      <c r="L10" s="88">
        <v>12500.46</v>
      </c>
    </row>
    <row r="11" spans="1:14" ht="20.100000000000001" customHeight="1">
      <c r="A11" s="66" t="s">
        <v>2727</v>
      </c>
      <c r="B11" s="66">
        <v>135245</v>
      </c>
      <c r="C11" s="67">
        <f>232000-5000-800</f>
        <v>226200</v>
      </c>
      <c r="D11" s="63">
        <f>C11/B11-1</f>
        <v>0.67252024104403096</v>
      </c>
      <c r="E11" s="66" t="s">
        <v>2728</v>
      </c>
      <c r="F11" s="66"/>
      <c r="G11" s="67">
        <v>0</v>
      </c>
      <c r="H11" s="67"/>
    </row>
    <row r="12" spans="1:14" ht="20.100000000000001" customHeight="1">
      <c r="A12" s="66" t="s">
        <v>2729</v>
      </c>
      <c r="B12" s="66"/>
      <c r="C12" s="67"/>
      <c r="D12" s="67"/>
      <c r="E12" s="66" t="s">
        <v>2730</v>
      </c>
      <c r="F12" s="66">
        <v>32704</v>
      </c>
      <c r="G12" s="67">
        <v>3711.88</v>
      </c>
      <c r="H12" s="63">
        <f t="shared" si="1"/>
        <v>-0.88650073385518602</v>
      </c>
      <c r="I12" s="88">
        <v>708</v>
      </c>
      <c r="J12" s="88">
        <v>2377.7199999999998</v>
      </c>
      <c r="K12" s="88">
        <v>626.16</v>
      </c>
    </row>
    <row r="13" spans="1:14" ht="20.100000000000001" customHeight="1">
      <c r="A13" s="66" t="s">
        <v>2731</v>
      </c>
      <c r="B13" s="66"/>
      <c r="C13" s="67"/>
      <c r="D13" s="67"/>
      <c r="E13" s="66" t="s">
        <v>2732</v>
      </c>
      <c r="F13" s="66">
        <v>15492.72</v>
      </c>
      <c r="G13" s="67">
        <v>18600</v>
      </c>
      <c r="H13" s="63">
        <f t="shared" si="1"/>
        <v>0.200563877743869</v>
      </c>
      <c r="M13" s="88">
        <v>17000</v>
      </c>
    </row>
    <row r="14" spans="1:14" ht="20.100000000000001" customHeight="1">
      <c r="A14" s="66" t="s">
        <v>2733</v>
      </c>
      <c r="B14" s="66"/>
      <c r="C14" s="67"/>
      <c r="D14" s="67"/>
      <c r="E14" s="66"/>
      <c r="F14" s="66"/>
      <c r="G14" s="66"/>
      <c r="H14" s="63"/>
    </row>
    <row r="15" spans="1:14" ht="20.100000000000001" customHeight="1">
      <c r="A15" s="66" t="s">
        <v>2734</v>
      </c>
      <c r="B15" s="66">
        <v>1530</v>
      </c>
      <c r="C15" s="67">
        <v>800</v>
      </c>
      <c r="D15" s="63">
        <f t="shared" ref="D15:D19" si="2">C15/B15-1</f>
        <v>-0.47712418300653597</v>
      </c>
      <c r="E15" s="66"/>
      <c r="F15" s="66"/>
      <c r="G15" s="66"/>
      <c r="H15" s="63"/>
    </row>
    <row r="16" spans="1:14" ht="20.100000000000001" customHeight="1">
      <c r="A16" s="111" t="s">
        <v>2735</v>
      </c>
      <c r="B16" s="111"/>
      <c r="C16" s="67"/>
      <c r="D16" s="67"/>
      <c r="E16" s="66"/>
      <c r="F16" s="66"/>
      <c r="G16" s="66"/>
      <c r="H16" s="66"/>
    </row>
    <row r="17" spans="1:8" ht="20.100000000000001" customHeight="1">
      <c r="A17" s="66" t="s">
        <v>2736</v>
      </c>
      <c r="B17" s="66">
        <v>18656.82</v>
      </c>
      <c r="C17" s="67">
        <v>18000</v>
      </c>
      <c r="D17" s="63">
        <f t="shared" si="2"/>
        <v>-3.5205356539860497E-2</v>
      </c>
      <c r="E17" s="112"/>
      <c r="F17" s="112"/>
      <c r="G17" s="112"/>
      <c r="H17" s="112"/>
    </row>
    <row r="18" spans="1:8" ht="20.100000000000001" customHeight="1">
      <c r="A18" s="82" t="s">
        <v>62</v>
      </c>
      <c r="B18" s="83">
        <f>B19+B25+B24</f>
        <v>293851</v>
      </c>
      <c r="C18" s="83">
        <f>C19+C25+C24</f>
        <v>135089</v>
      </c>
      <c r="D18" s="109">
        <v>-0.540277215323412</v>
      </c>
      <c r="E18" s="82" t="s">
        <v>63</v>
      </c>
      <c r="F18" s="83">
        <f>F19+F24+F25+F26</f>
        <v>178989</v>
      </c>
      <c r="G18" s="83">
        <f>G19+G24</f>
        <v>80100</v>
      </c>
      <c r="H18" s="108">
        <v>-0.55248646564872705</v>
      </c>
    </row>
    <row r="19" spans="1:8" ht="20.100000000000001" customHeight="1">
      <c r="A19" s="66" t="s">
        <v>2737</v>
      </c>
      <c r="B19" s="66">
        <v>87469</v>
      </c>
      <c r="C19" s="113">
        <f>SUM(C20:C23)</f>
        <v>54453</v>
      </c>
      <c r="D19" s="63">
        <f t="shared" si="2"/>
        <v>-0.377459442774011</v>
      </c>
      <c r="E19" s="66" t="s">
        <v>1442</v>
      </c>
      <c r="F19" s="66">
        <v>122</v>
      </c>
      <c r="G19" s="113">
        <v>100</v>
      </c>
      <c r="H19" s="113"/>
    </row>
    <row r="20" spans="1:8" ht="20.100000000000001" hidden="1" customHeight="1">
      <c r="A20" s="66" t="s">
        <v>2738</v>
      </c>
      <c r="B20" s="66"/>
      <c r="C20" s="113">
        <v>17</v>
      </c>
      <c r="D20" s="113"/>
      <c r="E20" s="114"/>
      <c r="F20" s="114"/>
      <c r="G20" s="115"/>
      <c r="H20" s="115"/>
    </row>
    <row r="21" spans="1:8" ht="20.100000000000001" hidden="1" customHeight="1">
      <c r="A21" s="66" t="s">
        <v>2739</v>
      </c>
      <c r="B21" s="66"/>
      <c r="C21" s="113">
        <v>3368</v>
      </c>
      <c r="D21" s="113"/>
      <c r="E21" s="114"/>
      <c r="F21" s="114"/>
      <c r="G21" s="115"/>
      <c r="H21" s="115"/>
    </row>
    <row r="22" spans="1:8" ht="20.100000000000001" hidden="1" customHeight="1">
      <c r="A22" s="66" t="s">
        <v>2740</v>
      </c>
      <c r="B22" s="66"/>
      <c r="C22" s="113">
        <v>50360</v>
      </c>
      <c r="D22" s="113"/>
      <c r="E22" s="114"/>
      <c r="F22" s="114"/>
      <c r="G22" s="115"/>
      <c r="H22" s="115"/>
    </row>
    <row r="23" spans="1:8" ht="20.100000000000001" hidden="1" customHeight="1">
      <c r="A23" s="66" t="s">
        <v>2741</v>
      </c>
      <c r="B23" s="66"/>
      <c r="C23" s="113">
        <v>708</v>
      </c>
      <c r="D23" s="113"/>
      <c r="E23" s="66"/>
      <c r="F23" s="66"/>
      <c r="G23" s="113"/>
      <c r="H23" s="113"/>
    </row>
    <row r="24" spans="1:8" ht="20.100000000000001" customHeight="1">
      <c r="A24" s="117" t="s">
        <v>2742</v>
      </c>
      <c r="B24" s="117">
        <v>110700</v>
      </c>
      <c r="C24" s="113"/>
      <c r="D24" s="113"/>
      <c r="E24" s="66" t="s">
        <v>2743</v>
      </c>
      <c r="F24" s="66">
        <v>67531</v>
      </c>
      <c r="G24" s="113">
        <v>80000</v>
      </c>
      <c r="H24" s="113"/>
    </row>
    <row r="25" spans="1:8" ht="20.100000000000001" customHeight="1">
      <c r="A25" s="117" t="s">
        <v>2744</v>
      </c>
      <c r="B25" s="117">
        <v>95682</v>
      </c>
      <c r="C25" s="118">
        <v>80636</v>
      </c>
      <c r="D25" s="118"/>
      <c r="E25" s="66" t="s">
        <v>2745</v>
      </c>
      <c r="F25" s="66">
        <v>30700</v>
      </c>
      <c r="G25" s="115"/>
      <c r="H25" s="113"/>
    </row>
    <row r="26" spans="1:8" ht="20.100000000000001" customHeight="1">
      <c r="A26" s="136"/>
      <c r="B26" s="136"/>
      <c r="C26" s="118"/>
      <c r="D26" s="118"/>
      <c r="E26" s="119" t="s">
        <v>2570</v>
      </c>
      <c r="F26" s="119">
        <v>80636</v>
      </c>
      <c r="G26" s="118"/>
      <c r="H26" s="113"/>
    </row>
    <row r="27" spans="1:8" ht="35.1" customHeight="1">
      <c r="A27" s="412" t="s">
        <v>2746</v>
      </c>
      <c r="B27" s="412"/>
      <c r="C27" s="412"/>
      <c r="D27" s="412"/>
      <c r="E27" s="412"/>
      <c r="F27" s="412"/>
      <c r="G27" s="412"/>
      <c r="H27" s="120"/>
    </row>
  </sheetData>
  <mergeCells count="5">
    <mergeCell ref="A1:C1"/>
    <mergeCell ref="E1:G1"/>
    <mergeCell ref="A2:G2"/>
    <mergeCell ref="A3:E3"/>
    <mergeCell ref="A27:G27"/>
  </mergeCells>
  <phoneticPr fontId="7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1.xml><?xml version="1.0" encoding="utf-8"?>
<worksheet xmlns="http://schemas.openxmlformats.org/spreadsheetml/2006/main" xmlns:r="http://schemas.openxmlformats.org/officeDocument/2006/relationships">
  <sheetPr filterMode="1">
    <tabColor rgb="FF7030A0"/>
  </sheetPr>
  <dimension ref="A1:L230"/>
  <sheetViews>
    <sheetView showZeros="0" topLeftCell="A25" workbookViewId="0">
      <selection activeCell="A231" sqref="A231"/>
    </sheetView>
  </sheetViews>
  <sheetFormatPr defaultColWidth="9" defaultRowHeight="20.100000000000001" customHeight="1"/>
  <cols>
    <col min="1" max="1" width="54.625" style="86" customWidth="1"/>
    <col min="2" max="2" width="10.5" style="87" customWidth="1"/>
    <col min="3" max="3" width="33.375" style="88" hidden="1" customWidth="1"/>
    <col min="4" max="4" width="35.625" style="88" hidden="1" customWidth="1"/>
    <col min="5" max="5" width="20.75" style="88" hidden="1" customWidth="1"/>
    <col min="6" max="6" width="20.25" style="88" hidden="1" customWidth="1"/>
    <col min="7" max="7" width="35" style="88" hidden="1" customWidth="1"/>
    <col min="8" max="9" width="9" style="88" hidden="1" customWidth="1"/>
    <col min="10" max="10" width="9.375" style="88" hidden="1" customWidth="1"/>
    <col min="11" max="12" width="9" style="88" hidden="1" customWidth="1"/>
    <col min="13" max="16384" width="9" style="88"/>
  </cols>
  <sheetData>
    <row r="1" spans="1:10" ht="20.100000000000001" customHeight="1">
      <c r="A1" s="358" t="s">
        <v>2747</v>
      </c>
      <c r="B1" s="358"/>
    </row>
    <row r="2" spans="1:10" ht="35.25" customHeight="1">
      <c r="A2" s="364" t="s">
        <v>2748</v>
      </c>
      <c r="B2" s="364"/>
      <c r="D2" s="90"/>
    </row>
    <row r="3" spans="1:10" ht="20.100000000000001" customHeight="1">
      <c r="A3" s="91"/>
      <c r="B3" s="92" t="s">
        <v>2</v>
      </c>
    </row>
    <row r="4" spans="1:10" ht="24" customHeight="1">
      <c r="A4" s="93" t="s">
        <v>86</v>
      </c>
      <c r="B4" s="93" t="s">
        <v>2610</v>
      </c>
      <c r="C4" s="88" t="s">
        <v>2717</v>
      </c>
      <c r="D4" s="88" t="s">
        <v>2718</v>
      </c>
      <c r="E4" s="88" t="s">
        <v>2719</v>
      </c>
      <c r="F4" s="88" t="s">
        <v>2720</v>
      </c>
      <c r="G4" s="88" t="s">
        <v>2721</v>
      </c>
    </row>
    <row r="5" spans="1:10" ht="21.75" customHeight="1">
      <c r="A5" s="94" t="s">
        <v>16</v>
      </c>
      <c r="B5" s="83">
        <v>304989</v>
      </c>
      <c r="C5" s="121" t="s">
        <v>2749</v>
      </c>
      <c r="D5" s="122" t="s">
        <v>87</v>
      </c>
      <c r="E5" s="88" t="s">
        <v>2717</v>
      </c>
      <c r="F5" s="88" t="s">
        <v>2718</v>
      </c>
      <c r="G5" s="88" t="s">
        <v>2719</v>
      </c>
      <c r="H5" s="88" t="s">
        <v>2720</v>
      </c>
      <c r="I5" s="88" t="s">
        <v>2721</v>
      </c>
      <c r="J5" s="125"/>
    </row>
    <row r="6" spans="1:10" ht="20.100000000000001" customHeight="1">
      <c r="A6" s="95" t="s">
        <v>1267</v>
      </c>
      <c r="B6" s="96">
        <v>33.04</v>
      </c>
      <c r="C6" s="123" t="s">
        <v>1267</v>
      </c>
      <c r="D6" s="124">
        <v>33.04</v>
      </c>
      <c r="E6" s="125">
        <v>16.760000000000002</v>
      </c>
      <c r="F6" s="125">
        <v>16.28</v>
      </c>
      <c r="G6" s="125"/>
      <c r="H6" s="125"/>
      <c r="I6" s="125"/>
      <c r="J6" s="125">
        <f>E6+F6+G6+H6+I6</f>
        <v>33.04</v>
      </c>
    </row>
    <row r="7" spans="1:10" ht="20.100000000000001" hidden="1" customHeight="1">
      <c r="A7" s="95" t="s">
        <v>2750</v>
      </c>
      <c r="B7" s="96">
        <v>0</v>
      </c>
      <c r="C7" s="126" t="s">
        <v>2750</v>
      </c>
      <c r="D7" s="124">
        <v>0</v>
      </c>
      <c r="E7" s="125"/>
      <c r="F7" s="125"/>
      <c r="G7" s="125"/>
      <c r="H7" s="125"/>
      <c r="I7" s="125"/>
      <c r="J7" s="125">
        <f t="shared" ref="J7:J69" si="0">E7+F7+G7+H7+I7</f>
        <v>0</v>
      </c>
    </row>
    <row r="8" spans="1:10" ht="20.100000000000001" hidden="1" customHeight="1">
      <c r="A8" s="95" t="s">
        <v>2751</v>
      </c>
      <c r="B8" s="97">
        <v>0</v>
      </c>
      <c r="C8" s="127" t="s">
        <v>2751</v>
      </c>
      <c r="D8" s="124">
        <v>0</v>
      </c>
      <c r="E8" s="125"/>
      <c r="F8" s="125"/>
      <c r="G8" s="125"/>
      <c r="H8" s="125"/>
      <c r="I8" s="125"/>
      <c r="J8" s="125">
        <f t="shared" si="0"/>
        <v>0</v>
      </c>
    </row>
    <row r="9" spans="1:10" ht="20.100000000000001" hidden="1" customHeight="1">
      <c r="A9" s="95" t="s">
        <v>2752</v>
      </c>
      <c r="B9" s="97">
        <v>0</v>
      </c>
      <c r="C9" s="127" t="s">
        <v>2752</v>
      </c>
      <c r="D9" s="124">
        <v>0</v>
      </c>
      <c r="E9" s="125"/>
      <c r="F9" s="125"/>
      <c r="G9" s="125"/>
      <c r="H9" s="125"/>
      <c r="I9" s="125"/>
      <c r="J9" s="125">
        <f t="shared" si="0"/>
        <v>0</v>
      </c>
    </row>
    <row r="10" spans="1:10" ht="20.100000000000001" hidden="1" customHeight="1">
      <c r="A10" s="95" t="s">
        <v>2753</v>
      </c>
      <c r="B10" s="97">
        <v>0</v>
      </c>
      <c r="C10" s="127" t="s">
        <v>2753</v>
      </c>
      <c r="D10" s="124">
        <v>0</v>
      </c>
      <c r="E10" s="125"/>
      <c r="F10" s="125"/>
      <c r="G10" s="125"/>
      <c r="H10" s="125"/>
      <c r="I10" s="125"/>
      <c r="J10" s="125">
        <f t="shared" si="0"/>
        <v>0</v>
      </c>
    </row>
    <row r="11" spans="1:10" ht="20.100000000000001" hidden="1" customHeight="1">
      <c r="A11" s="95" t="s">
        <v>2754</v>
      </c>
      <c r="B11" s="97">
        <v>0</v>
      </c>
      <c r="C11" s="127" t="s">
        <v>2754</v>
      </c>
      <c r="D11" s="124">
        <v>0</v>
      </c>
      <c r="E11" s="125"/>
      <c r="F11" s="125"/>
      <c r="G11" s="125"/>
      <c r="H11" s="125"/>
      <c r="I11" s="125"/>
      <c r="J11" s="125">
        <f t="shared" si="0"/>
        <v>0</v>
      </c>
    </row>
    <row r="12" spans="1:10" ht="20.100000000000001" hidden="1" customHeight="1">
      <c r="A12" s="95" t="s">
        <v>1305</v>
      </c>
      <c r="B12" s="97">
        <v>0</v>
      </c>
      <c r="C12" s="127" t="s">
        <v>1305</v>
      </c>
      <c r="D12" s="124">
        <v>0</v>
      </c>
      <c r="E12" s="125"/>
      <c r="F12" s="125"/>
      <c r="G12" s="125"/>
      <c r="H12" s="125"/>
      <c r="I12" s="125"/>
      <c r="J12" s="125">
        <f t="shared" si="0"/>
        <v>0</v>
      </c>
    </row>
    <row r="13" spans="1:10" ht="20.100000000000001" customHeight="1">
      <c r="A13" s="95" t="s">
        <v>2755</v>
      </c>
      <c r="B13" s="97">
        <v>33.04</v>
      </c>
      <c r="C13" s="126" t="s">
        <v>2755</v>
      </c>
      <c r="D13" s="124">
        <v>33.04</v>
      </c>
      <c r="E13" s="125">
        <v>16.760000000000002</v>
      </c>
      <c r="F13" s="125">
        <v>16.28</v>
      </c>
      <c r="G13" s="125"/>
      <c r="H13" s="125"/>
      <c r="I13" s="125"/>
      <c r="J13" s="125">
        <f t="shared" si="0"/>
        <v>33.04</v>
      </c>
    </row>
    <row r="14" spans="1:10" ht="20.100000000000001" hidden="1" customHeight="1">
      <c r="A14" s="95" t="s">
        <v>2756</v>
      </c>
      <c r="B14" s="97">
        <v>0</v>
      </c>
      <c r="C14" s="126" t="s">
        <v>2756</v>
      </c>
      <c r="D14" s="124">
        <v>0</v>
      </c>
      <c r="E14" s="125"/>
      <c r="F14" s="125"/>
      <c r="G14" s="125"/>
      <c r="H14" s="125"/>
      <c r="I14" s="125"/>
      <c r="J14" s="125">
        <f t="shared" si="0"/>
        <v>0</v>
      </c>
    </row>
    <row r="15" spans="1:10" ht="20.100000000000001" hidden="1" customHeight="1">
      <c r="A15" s="95" t="s">
        <v>2757</v>
      </c>
      <c r="B15" s="97">
        <v>0</v>
      </c>
      <c r="C15" s="126" t="s">
        <v>2757</v>
      </c>
      <c r="D15" s="124">
        <v>0</v>
      </c>
      <c r="E15" s="125"/>
      <c r="F15" s="125"/>
      <c r="G15" s="125"/>
      <c r="H15" s="125"/>
      <c r="I15" s="125"/>
      <c r="J15" s="125">
        <f t="shared" si="0"/>
        <v>0</v>
      </c>
    </row>
    <row r="16" spans="1:10" ht="20.100000000000001" hidden="1" customHeight="1">
      <c r="A16" s="95" t="s">
        <v>2758</v>
      </c>
      <c r="B16" s="97">
        <v>0</v>
      </c>
      <c r="C16" s="126" t="s">
        <v>2758</v>
      </c>
      <c r="D16" s="124">
        <v>0</v>
      </c>
      <c r="E16" s="125"/>
      <c r="F16" s="125"/>
      <c r="G16" s="125"/>
      <c r="H16" s="125"/>
      <c r="I16" s="125"/>
      <c r="J16" s="125">
        <f t="shared" si="0"/>
        <v>0</v>
      </c>
    </row>
    <row r="17" spans="1:10" ht="20.100000000000001" customHeight="1">
      <c r="A17" s="95" t="s">
        <v>1309</v>
      </c>
      <c r="B17" s="97">
        <v>33.04</v>
      </c>
      <c r="C17" s="126" t="s">
        <v>1309</v>
      </c>
      <c r="D17" s="124">
        <v>33.04</v>
      </c>
      <c r="E17" s="125">
        <v>16.760000000000002</v>
      </c>
      <c r="F17" s="125">
        <v>16.28</v>
      </c>
      <c r="G17" s="125"/>
      <c r="H17" s="125"/>
      <c r="I17" s="125"/>
      <c r="J17" s="125">
        <f t="shared" si="0"/>
        <v>33.04</v>
      </c>
    </row>
    <row r="18" spans="1:10" ht="20.100000000000001" hidden="1" customHeight="1">
      <c r="A18" s="95" t="s">
        <v>2759</v>
      </c>
      <c r="B18" s="97">
        <v>0</v>
      </c>
      <c r="C18" s="126" t="s">
        <v>2759</v>
      </c>
      <c r="D18" s="124">
        <v>0</v>
      </c>
      <c r="E18" s="125"/>
      <c r="F18" s="125"/>
      <c r="G18" s="125"/>
      <c r="H18" s="125"/>
      <c r="I18" s="125"/>
      <c r="J18" s="125">
        <f t="shared" si="0"/>
        <v>0</v>
      </c>
    </row>
    <row r="19" spans="1:10" ht="20.100000000000001" hidden="1" customHeight="1">
      <c r="A19" s="95" t="s">
        <v>2760</v>
      </c>
      <c r="B19" s="97">
        <v>0</v>
      </c>
      <c r="C19" s="126" t="s">
        <v>2760</v>
      </c>
      <c r="D19" s="124">
        <v>0</v>
      </c>
      <c r="E19" s="125"/>
      <c r="F19" s="125"/>
      <c r="G19" s="125"/>
      <c r="H19" s="125"/>
      <c r="I19" s="125"/>
      <c r="J19" s="125">
        <f t="shared" si="0"/>
        <v>0</v>
      </c>
    </row>
    <row r="20" spans="1:10" ht="20.100000000000001" hidden="1" customHeight="1">
      <c r="A20" s="95" t="s">
        <v>2761</v>
      </c>
      <c r="B20" s="97">
        <v>0</v>
      </c>
      <c r="C20" s="128" t="s">
        <v>2761</v>
      </c>
      <c r="D20" s="124">
        <v>0</v>
      </c>
      <c r="E20" s="125"/>
      <c r="F20" s="125"/>
      <c r="G20" s="125"/>
      <c r="H20" s="125"/>
      <c r="I20" s="125"/>
      <c r="J20" s="125">
        <f t="shared" si="0"/>
        <v>0</v>
      </c>
    </row>
    <row r="21" spans="1:10" ht="20.100000000000001" hidden="1" customHeight="1">
      <c r="A21" s="95" t="s">
        <v>2762</v>
      </c>
      <c r="B21" s="97">
        <v>0</v>
      </c>
      <c r="C21" s="128" t="s">
        <v>2762</v>
      </c>
      <c r="D21" s="124">
        <v>0</v>
      </c>
      <c r="E21" s="125"/>
      <c r="F21" s="125"/>
      <c r="G21" s="125"/>
      <c r="H21" s="125"/>
      <c r="I21" s="125"/>
      <c r="J21" s="125">
        <f t="shared" si="0"/>
        <v>0</v>
      </c>
    </row>
    <row r="22" spans="1:10" ht="20.100000000000001" customHeight="1">
      <c r="A22" s="95" t="s">
        <v>1269</v>
      </c>
      <c r="B22" s="97">
        <v>10239.23</v>
      </c>
      <c r="C22" s="123" t="s">
        <v>1269</v>
      </c>
      <c r="D22" s="124">
        <v>10239.23</v>
      </c>
      <c r="E22" s="125">
        <v>3368</v>
      </c>
      <c r="F22" s="125">
        <v>6871.23</v>
      </c>
      <c r="G22" s="125"/>
      <c r="H22" s="125"/>
      <c r="I22" s="125"/>
      <c r="J22" s="125">
        <f t="shared" si="0"/>
        <v>10239.23</v>
      </c>
    </row>
    <row r="23" spans="1:10" ht="20.100000000000001" customHeight="1">
      <c r="A23" s="95" t="s">
        <v>1406</v>
      </c>
      <c r="B23" s="97">
        <v>10046.74</v>
      </c>
      <c r="C23" s="127" t="s">
        <v>1406</v>
      </c>
      <c r="D23" s="124">
        <v>10046.74</v>
      </c>
      <c r="E23" s="125">
        <f>E24+E25</f>
        <v>3245</v>
      </c>
      <c r="F23" s="125">
        <v>6801.74</v>
      </c>
      <c r="G23" s="125"/>
      <c r="H23" s="125"/>
      <c r="I23" s="125"/>
      <c r="J23" s="125">
        <f t="shared" si="0"/>
        <v>10046.74</v>
      </c>
    </row>
    <row r="24" spans="1:10" ht="20.100000000000001" customHeight="1">
      <c r="A24" s="95" t="s">
        <v>1315</v>
      </c>
      <c r="B24" s="97">
        <v>7732.23</v>
      </c>
      <c r="C24" s="127" t="s">
        <v>1315</v>
      </c>
      <c r="D24" s="124">
        <v>7732.23</v>
      </c>
      <c r="E24" s="125">
        <v>3220</v>
      </c>
      <c r="F24" s="125">
        <v>4512.2299999999996</v>
      </c>
      <c r="G24" s="125"/>
      <c r="H24" s="125"/>
      <c r="I24" s="125"/>
      <c r="J24" s="125">
        <f t="shared" si="0"/>
        <v>7732.23</v>
      </c>
    </row>
    <row r="25" spans="1:10" ht="20.100000000000001" customHeight="1">
      <c r="A25" s="95" t="s">
        <v>1317</v>
      </c>
      <c r="B25" s="97">
        <v>2314.5100000000002</v>
      </c>
      <c r="C25" s="127" t="s">
        <v>1317</v>
      </c>
      <c r="D25" s="124">
        <v>2314.5100000000002</v>
      </c>
      <c r="E25" s="125">
        <v>25</v>
      </c>
      <c r="F25" s="125">
        <v>2289.5100000000002</v>
      </c>
      <c r="G25" s="125"/>
      <c r="H25" s="125"/>
      <c r="I25" s="125"/>
      <c r="J25" s="125">
        <f t="shared" si="0"/>
        <v>2314.5100000000002</v>
      </c>
    </row>
    <row r="26" spans="1:10" ht="20.100000000000001" hidden="1" customHeight="1">
      <c r="A26" s="95" t="s">
        <v>2763</v>
      </c>
      <c r="B26" s="97">
        <v>0</v>
      </c>
      <c r="C26" s="127" t="s">
        <v>2763</v>
      </c>
      <c r="D26" s="124">
        <v>0</v>
      </c>
      <c r="E26" s="125"/>
      <c r="F26" s="125"/>
      <c r="G26" s="125"/>
      <c r="H26" s="125"/>
      <c r="I26" s="125"/>
      <c r="J26" s="125">
        <f t="shared" si="0"/>
        <v>0</v>
      </c>
    </row>
    <row r="27" spans="1:10" ht="20.100000000000001" customHeight="1">
      <c r="A27" s="98" t="s">
        <v>2764</v>
      </c>
      <c r="B27" s="98">
        <v>192</v>
      </c>
      <c r="C27" s="127" t="s">
        <v>2764</v>
      </c>
      <c r="D27" s="124">
        <v>192.49</v>
      </c>
      <c r="E27" s="125">
        <v>123</v>
      </c>
      <c r="F27" s="125">
        <v>69.489999999999995</v>
      </c>
      <c r="G27" s="125"/>
      <c r="H27" s="125"/>
      <c r="I27" s="125"/>
      <c r="J27" s="125">
        <f t="shared" si="0"/>
        <v>192.49</v>
      </c>
    </row>
    <row r="28" spans="1:10" ht="35.1" hidden="1" customHeight="1">
      <c r="A28" s="99" t="s">
        <v>1315</v>
      </c>
      <c r="B28" s="100">
        <v>0</v>
      </c>
      <c r="C28" s="127" t="s">
        <v>1315</v>
      </c>
      <c r="D28" s="124">
        <v>0</v>
      </c>
      <c r="E28" s="125"/>
      <c r="F28" s="125"/>
      <c r="G28" s="125"/>
      <c r="H28" s="125"/>
      <c r="I28" s="125"/>
      <c r="J28" s="125">
        <f t="shared" si="0"/>
        <v>0</v>
      </c>
    </row>
    <row r="29" spans="1:10" ht="20.100000000000001" customHeight="1">
      <c r="A29" s="99" t="s">
        <v>1317</v>
      </c>
      <c r="B29" s="100">
        <v>192.49</v>
      </c>
      <c r="C29" s="127" t="s">
        <v>1317</v>
      </c>
      <c r="D29" s="124">
        <v>192.49</v>
      </c>
      <c r="E29" s="125">
        <v>123</v>
      </c>
      <c r="F29" s="125">
        <v>69.489999999999995</v>
      </c>
      <c r="G29" s="125"/>
      <c r="H29" s="125"/>
      <c r="I29" s="125"/>
      <c r="J29" s="125">
        <f t="shared" si="0"/>
        <v>192.49</v>
      </c>
    </row>
    <row r="30" spans="1:10" ht="20.100000000000001" hidden="1" customHeight="1">
      <c r="A30" s="99" t="s">
        <v>2765</v>
      </c>
      <c r="B30" s="100">
        <v>0</v>
      </c>
      <c r="C30" s="129" t="s">
        <v>2765</v>
      </c>
      <c r="D30" s="124">
        <v>0</v>
      </c>
      <c r="E30" s="125"/>
      <c r="F30" s="125"/>
      <c r="G30" s="125"/>
      <c r="H30" s="125"/>
      <c r="I30" s="125"/>
      <c r="J30" s="125">
        <f t="shared" si="0"/>
        <v>0</v>
      </c>
    </row>
    <row r="31" spans="1:10" ht="20.100000000000001" hidden="1" customHeight="1">
      <c r="A31" s="99" t="s">
        <v>2766</v>
      </c>
      <c r="B31" s="100">
        <v>0</v>
      </c>
      <c r="C31" s="126" t="s">
        <v>2766</v>
      </c>
      <c r="D31" s="124">
        <v>0</v>
      </c>
      <c r="E31" s="125"/>
      <c r="F31" s="125"/>
      <c r="G31" s="125"/>
      <c r="H31" s="125"/>
      <c r="I31" s="125"/>
      <c r="J31" s="125">
        <f t="shared" si="0"/>
        <v>0</v>
      </c>
    </row>
    <row r="32" spans="1:10" ht="20.100000000000001" hidden="1" customHeight="1">
      <c r="A32" s="99" t="s">
        <v>1317</v>
      </c>
      <c r="B32" s="100">
        <v>0</v>
      </c>
      <c r="C32" s="128" t="s">
        <v>1317</v>
      </c>
      <c r="D32" s="124">
        <v>0</v>
      </c>
      <c r="E32" s="125"/>
      <c r="F32" s="125"/>
      <c r="G32" s="125"/>
      <c r="H32" s="125"/>
      <c r="I32" s="125"/>
      <c r="J32" s="125">
        <f t="shared" si="0"/>
        <v>0</v>
      </c>
    </row>
    <row r="33" spans="1:10" ht="20.100000000000001" hidden="1" customHeight="1">
      <c r="A33" s="99" t="s">
        <v>2767</v>
      </c>
      <c r="B33" s="100">
        <v>0</v>
      </c>
      <c r="C33" s="128" t="s">
        <v>2767</v>
      </c>
      <c r="D33" s="124">
        <v>0</v>
      </c>
      <c r="E33" s="125"/>
      <c r="F33" s="125"/>
      <c r="G33" s="125"/>
      <c r="H33" s="125"/>
      <c r="I33" s="125"/>
      <c r="J33" s="125">
        <f t="shared" si="0"/>
        <v>0</v>
      </c>
    </row>
    <row r="34" spans="1:10" ht="20.100000000000001" hidden="1" customHeight="1">
      <c r="A34" s="99" t="s">
        <v>1271</v>
      </c>
      <c r="B34" s="100">
        <v>0</v>
      </c>
      <c r="C34" s="123" t="s">
        <v>1271</v>
      </c>
      <c r="D34" s="124">
        <v>0</v>
      </c>
      <c r="E34" s="125"/>
      <c r="F34" s="125"/>
      <c r="G34" s="125"/>
      <c r="H34" s="125"/>
      <c r="I34" s="125"/>
      <c r="J34" s="125">
        <f t="shared" si="0"/>
        <v>0</v>
      </c>
    </row>
    <row r="35" spans="1:10" ht="20.100000000000001" hidden="1" customHeight="1">
      <c r="A35" s="99" t="s">
        <v>2768</v>
      </c>
      <c r="B35" s="100">
        <v>0</v>
      </c>
      <c r="C35" s="123" t="s">
        <v>2768</v>
      </c>
      <c r="D35" s="124">
        <v>0</v>
      </c>
      <c r="E35" s="125"/>
      <c r="F35" s="125"/>
      <c r="G35" s="125"/>
      <c r="H35" s="125"/>
      <c r="I35" s="125"/>
      <c r="J35" s="125">
        <f t="shared" si="0"/>
        <v>0</v>
      </c>
    </row>
    <row r="36" spans="1:10" ht="20.100000000000001" hidden="1" customHeight="1">
      <c r="A36" s="99" t="s">
        <v>2769</v>
      </c>
      <c r="B36" s="100">
        <v>0</v>
      </c>
      <c r="C36" s="123" t="s">
        <v>2769</v>
      </c>
      <c r="D36" s="124">
        <v>0</v>
      </c>
      <c r="E36" s="125"/>
      <c r="F36" s="125"/>
      <c r="G36" s="125"/>
      <c r="H36" s="125"/>
      <c r="I36" s="125"/>
      <c r="J36" s="125">
        <f t="shared" si="0"/>
        <v>0</v>
      </c>
    </row>
    <row r="37" spans="1:10" ht="20.100000000000001" hidden="1" customHeight="1">
      <c r="A37" s="99" t="s">
        <v>2770</v>
      </c>
      <c r="B37" s="100">
        <v>0</v>
      </c>
      <c r="C37" s="123" t="s">
        <v>2770</v>
      </c>
      <c r="D37" s="124">
        <v>0</v>
      </c>
      <c r="E37" s="125"/>
      <c r="F37" s="125"/>
      <c r="G37" s="125"/>
      <c r="H37" s="125"/>
      <c r="I37" s="125"/>
      <c r="J37" s="125">
        <f t="shared" si="0"/>
        <v>0</v>
      </c>
    </row>
    <row r="38" spans="1:10" ht="20.100000000000001" hidden="1" customHeight="1">
      <c r="A38" s="99" t="s">
        <v>2771</v>
      </c>
      <c r="B38" s="100">
        <v>0</v>
      </c>
      <c r="C38" s="123" t="s">
        <v>2771</v>
      </c>
      <c r="D38" s="124">
        <v>0</v>
      </c>
      <c r="E38" s="125"/>
      <c r="F38" s="125"/>
      <c r="G38" s="125"/>
      <c r="H38" s="125"/>
      <c r="I38" s="125"/>
      <c r="J38" s="125">
        <f t="shared" si="0"/>
        <v>0</v>
      </c>
    </row>
    <row r="39" spans="1:10" ht="20.100000000000001" hidden="1" customHeight="1">
      <c r="A39" s="99" t="s">
        <v>2772</v>
      </c>
      <c r="B39" s="100">
        <v>0</v>
      </c>
      <c r="C39" s="123" t="s">
        <v>2772</v>
      </c>
      <c r="D39" s="124">
        <v>0</v>
      </c>
      <c r="E39" s="125"/>
      <c r="F39" s="125"/>
      <c r="G39" s="125"/>
      <c r="H39" s="125"/>
      <c r="I39" s="125"/>
      <c r="J39" s="125">
        <f t="shared" si="0"/>
        <v>0</v>
      </c>
    </row>
    <row r="40" spans="1:10" ht="20.100000000000001" hidden="1" customHeight="1">
      <c r="A40" s="99" t="s">
        <v>2773</v>
      </c>
      <c r="B40" s="100">
        <v>0</v>
      </c>
      <c r="C40" s="123" t="s">
        <v>2773</v>
      </c>
      <c r="D40" s="124">
        <v>0</v>
      </c>
      <c r="E40" s="125"/>
      <c r="F40" s="125"/>
      <c r="G40" s="125"/>
      <c r="H40" s="125"/>
      <c r="I40" s="125"/>
      <c r="J40" s="125">
        <f t="shared" si="0"/>
        <v>0</v>
      </c>
    </row>
    <row r="41" spans="1:10" ht="20.100000000000001" hidden="1" customHeight="1">
      <c r="A41" s="99" t="s">
        <v>2774</v>
      </c>
      <c r="B41" s="100">
        <v>0</v>
      </c>
      <c r="C41" s="123" t="s">
        <v>2774</v>
      </c>
      <c r="D41" s="124">
        <v>0</v>
      </c>
      <c r="E41" s="125"/>
      <c r="F41" s="125"/>
      <c r="G41" s="125"/>
      <c r="H41" s="125"/>
      <c r="I41" s="125"/>
      <c r="J41" s="125">
        <f t="shared" si="0"/>
        <v>0</v>
      </c>
    </row>
    <row r="42" spans="1:10" ht="20.100000000000001" hidden="1" customHeight="1">
      <c r="A42" s="99" t="s">
        <v>2775</v>
      </c>
      <c r="B42" s="100">
        <v>0</v>
      </c>
      <c r="C42" s="123" t="s">
        <v>2775</v>
      </c>
      <c r="D42" s="124">
        <v>0</v>
      </c>
      <c r="E42" s="125"/>
      <c r="F42" s="125"/>
      <c r="G42" s="125"/>
      <c r="H42" s="125"/>
      <c r="I42" s="125"/>
      <c r="J42" s="125">
        <f t="shared" si="0"/>
        <v>0</v>
      </c>
    </row>
    <row r="43" spans="1:10" ht="20.100000000000001" hidden="1" customHeight="1">
      <c r="A43" s="99" t="s">
        <v>2776</v>
      </c>
      <c r="B43" s="100">
        <v>0</v>
      </c>
      <c r="C43" s="123" t="s">
        <v>2776</v>
      </c>
      <c r="D43" s="124">
        <v>0</v>
      </c>
      <c r="E43" s="125"/>
      <c r="F43" s="125"/>
      <c r="G43" s="125"/>
      <c r="H43" s="125"/>
      <c r="I43" s="125"/>
      <c r="J43" s="125">
        <f t="shared" si="0"/>
        <v>0</v>
      </c>
    </row>
    <row r="44" spans="1:10" ht="20.100000000000001" hidden="1" customHeight="1">
      <c r="A44" s="99" t="s">
        <v>2777</v>
      </c>
      <c r="B44" s="100">
        <v>0</v>
      </c>
      <c r="C44" s="123" t="s">
        <v>2777</v>
      </c>
      <c r="D44" s="124">
        <v>0</v>
      </c>
      <c r="E44" s="125"/>
      <c r="F44" s="125"/>
      <c r="G44" s="125"/>
      <c r="H44" s="125"/>
      <c r="I44" s="125"/>
      <c r="J44" s="125">
        <f t="shared" si="0"/>
        <v>0</v>
      </c>
    </row>
    <row r="45" spans="1:10" ht="20.100000000000001" customHeight="1">
      <c r="A45" s="99" t="s">
        <v>1274</v>
      </c>
      <c r="B45" s="100">
        <v>190000</v>
      </c>
      <c r="C45" s="123" t="s">
        <v>1274</v>
      </c>
      <c r="D45" s="124">
        <v>173261.78</v>
      </c>
      <c r="E45" s="125"/>
      <c r="F45" s="125">
        <v>5383.75</v>
      </c>
      <c r="G45" s="125">
        <v>13757</v>
      </c>
      <c r="H45" s="125">
        <v>1770.81</v>
      </c>
      <c r="I45" s="125">
        <v>152350.22</v>
      </c>
      <c r="J45" s="125">
        <f t="shared" si="0"/>
        <v>173261.78</v>
      </c>
    </row>
    <row r="46" spans="1:10" ht="20.100000000000001" customHeight="1">
      <c r="A46" s="99" t="s">
        <v>2778</v>
      </c>
      <c r="B46" s="100">
        <v>155490</v>
      </c>
      <c r="C46" s="123" t="s">
        <v>2778</v>
      </c>
      <c r="D46" s="124">
        <v>169017.62</v>
      </c>
      <c r="E46" s="130"/>
      <c r="F46" s="130">
        <v>5083.75</v>
      </c>
      <c r="G46" s="130">
        <v>11007</v>
      </c>
      <c r="H46" s="130">
        <v>576.65</v>
      </c>
      <c r="I46" s="130">
        <v>152350.22</v>
      </c>
      <c r="J46" s="125">
        <f t="shared" si="0"/>
        <v>169017.62</v>
      </c>
    </row>
    <row r="47" spans="1:10" ht="20.100000000000001" hidden="1" customHeight="1">
      <c r="A47" s="99" t="s">
        <v>2779</v>
      </c>
      <c r="B47" s="100">
        <v>0</v>
      </c>
      <c r="C47" s="129" t="s">
        <v>2779</v>
      </c>
      <c r="D47" s="124">
        <v>0</v>
      </c>
      <c r="E47" s="125"/>
      <c r="F47" s="125"/>
      <c r="G47" s="125"/>
      <c r="H47" s="125"/>
      <c r="I47" s="125"/>
      <c r="J47" s="125">
        <f t="shared" si="0"/>
        <v>0</v>
      </c>
    </row>
    <row r="48" spans="1:10" ht="20.100000000000001" customHeight="1">
      <c r="A48" s="99" t="s">
        <v>1326</v>
      </c>
      <c r="B48" s="100">
        <v>434.72</v>
      </c>
      <c r="C48" s="129" t="s">
        <v>1326</v>
      </c>
      <c r="D48" s="124">
        <v>434.72</v>
      </c>
      <c r="E48" s="125"/>
      <c r="F48" s="125">
        <v>312.51</v>
      </c>
      <c r="G48" s="125"/>
      <c r="H48" s="125">
        <v>122.21</v>
      </c>
      <c r="I48" s="125"/>
      <c r="J48" s="125">
        <f t="shared" si="0"/>
        <v>434.72</v>
      </c>
    </row>
    <row r="49" spans="1:10" ht="20.100000000000001" hidden="1" customHeight="1">
      <c r="A49" s="99" t="s">
        <v>2780</v>
      </c>
      <c r="B49" s="100">
        <v>0</v>
      </c>
      <c r="C49" s="129" t="s">
        <v>2780</v>
      </c>
      <c r="D49" s="124">
        <v>0</v>
      </c>
      <c r="E49" s="125"/>
      <c r="F49" s="125"/>
      <c r="G49" s="125"/>
      <c r="H49" s="125"/>
      <c r="I49" s="125"/>
      <c r="J49" s="125">
        <f t="shared" si="0"/>
        <v>0</v>
      </c>
    </row>
    <row r="50" spans="1:10" ht="20.100000000000001" customHeight="1">
      <c r="A50" s="99" t="s">
        <v>1328</v>
      </c>
      <c r="B50" s="100">
        <v>129.36000000000001</v>
      </c>
      <c r="C50" s="129" t="s">
        <v>1328</v>
      </c>
      <c r="D50" s="124">
        <v>129.36000000000001</v>
      </c>
      <c r="E50" s="125"/>
      <c r="F50" s="125"/>
      <c r="G50" s="125"/>
      <c r="H50" s="125">
        <v>129.36000000000001</v>
      </c>
      <c r="I50" s="125"/>
      <c r="J50" s="125">
        <f t="shared" si="0"/>
        <v>129.36000000000001</v>
      </c>
    </row>
    <row r="51" spans="1:10" ht="20.100000000000001" hidden="1" customHeight="1">
      <c r="A51" s="99" t="s">
        <v>2781</v>
      </c>
      <c r="B51" s="100">
        <v>0</v>
      </c>
      <c r="C51" s="129" t="s">
        <v>2781</v>
      </c>
      <c r="D51" s="124">
        <v>0</v>
      </c>
      <c r="E51" s="125"/>
      <c r="F51" s="125"/>
      <c r="G51" s="125"/>
      <c r="H51" s="125"/>
      <c r="I51" s="125"/>
      <c r="J51" s="125">
        <f t="shared" si="0"/>
        <v>0</v>
      </c>
    </row>
    <row r="52" spans="1:10" ht="20.100000000000001" hidden="1" customHeight="1">
      <c r="A52" s="99" t="s">
        <v>2782</v>
      </c>
      <c r="B52" s="100">
        <v>0</v>
      </c>
      <c r="C52" s="129" t="s">
        <v>2782</v>
      </c>
      <c r="D52" s="124">
        <v>0</v>
      </c>
      <c r="E52" s="125"/>
      <c r="F52" s="125"/>
      <c r="G52" s="125"/>
      <c r="H52" s="125"/>
      <c r="I52" s="125"/>
      <c r="J52" s="125">
        <f t="shared" si="0"/>
        <v>0</v>
      </c>
    </row>
    <row r="53" spans="1:10" ht="20.100000000000001" hidden="1" customHeight="1">
      <c r="A53" s="99" t="s">
        <v>2783</v>
      </c>
      <c r="B53" s="100">
        <v>0</v>
      </c>
      <c r="C53" s="129" t="s">
        <v>2783</v>
      </c>
      <c r="D53" s="124">
        <v>0</v>
      </c>
      <c r="E53" s="125"/>
      <c r="F53" s="125"/>
      <c r="G53" s="125"/>
      <c r="H53" s="125"/>
      <c r="I53" s="125"/>
      <c r="J53" s="125">
        <f t="shared" si="0"/>
        <v>0</v>
      </c>
    </row>
    <row r="54" spans="1:10" ht="20.100000000000001" hidden="1" customHeight="1">
      <c r="A54" s="99" t="s">
        <v>2784</v>
      </c>
      <c r="B54" s="100">
        <v>0</v>
      </c>
      <c r="C54" s="129" t="s">
        <v>2784</v>
      </c>
      <c r="D54" s="124">
        <v>0</v>
      </c>
      <c r="E54" s="125"/>
      <c r="F54" s="125"/>
      <c r="G54" s="125"/>
      <c r="H54" s="125"/>
      <c r="I54" s="125"/>
      <c r="J54" s="125">
        <f t="shared" si="0"/>
        <v>0</v>
      </c>
    </row>
    <row r="55" spans="1:10" ht="20.100000000000001" hidden="1" customHeight="1">
      <c r="A55" s="99" t="s">
        <v>2785</v>
      </c>
      <c r="B55" s="100">
        <v>0</v>
      </c>
      <c r="C55" s="129" t="s">
        <v>2785</v>
      </c>
      <c r="D55" s="124">
        <v>0</v>
      </c>
      <c r="E55" s="125"/>
      <c r="F55" s="125"/>
      <c r="G55" s="125"/>
      <c r="H55" s="125"/>
      <c r="I55" s="125"/>
      <c r="J55" s="125">
        <f t="shared" si="0"/>
        <v>0</v>
      </c>
    </row>
    <row r="56" spans="1:10" ht="20.100000000000001" hidden="1" customHeight="1">
      <c r="A56" s="99" t="s">
        <v>2786</v>
      </c>
      <c r="B56" s="100">
        <v>0</v>
      </c>
      <c r="C56" s="129" t="s">
        <v>2786</v>
      </c>
      <c r="D56" s="124">
        <v>0</v>
      </c>
      <c r="E56" s="125"/>
      <c r="F56" s="125"/>
      <c r="G56" s="125"/>
      <c r="H56" s="125"/>
      <c r="I56" s="125"/>
      <c r="J56" s="125">
        <f t="shared" si="0"/>
        <v>0</v>
      </c>
    </row>
    <row r="57" spans="1:10" ht="20.100000000000001" hidden="1" customHeight="1">
      <c r="A57" s="99" t="s">
        <v>1021</v>
      </c>
      <c r="B57" s="100">
        <v>0</v>
      </c>
      <c r="C57" s="129" t="s">
        <v>1021</v>
      </c>
      <c r="D57" s="124">
        <v>0</v>
      </c>
      <c r="E57" s="125"/>
      <c r="F57" s="125"/>
      <c r="G57" s="125"/>
      <c r="H57" s="125"/>
      <c r="I57" s="125"/>
      <c r="J57" s="125">
        <f t="shared" si="0"/>
        <v>0</v>
      </c>
    </row>
    <row r="58" spans="1:10" ht="20.100000000000001" customHeight="1">
      <c r="A58" s="99" t="s">
        <v>1330</v>
      </c>
      <c r="B58" s="100">
        <v>154926</v>
      </c>
      <c r="C58" s="129" t="s">
        <v>1330</v>
      </c>
      <c r="D58" s="124">
        <v>168453.54</v>
      </c>
      <c r="E58" s="125"/>
      <c r="F58" s="125">
        <v>4771.24</v>
      </c>
      <c r="G58" s="125">
        <v>11007</v>
      </c>
      <c r="H58" s="125">
        <v>325.08</v>
      </c>
      <c r="I58" s="125">
        <v>152350.22</v>
      </c>
      <c r="J58" s="125">
        <f t="shared" si="0"/>
        <v>168453.54</v>
      </c>
    </row>
    <row r="59" spans="1:10" ht="20.100000000000001" customHeight="1">
      <c r="A59" s="99" t="s">
        <v>2787</v>
      </c>
      <c r="B59" s="100">
        <v>9755</v>
      </c>
      <c r="C59" s="123" t="s">
        <v>2787</v>
      </c>
      <c r="D59" s="124">
        <v>6.59</v>
      </c>
      <c r="E59" s="125"/>
      <c r="F59" s="125"/>
      <c r="G59" s="125"/>
      <c r="H59" s="125">
        <v>6.59</v>
      </c>
      <c r="I59" s="125"/>
      <c r="J59" s="125">
        <f t="shared" si="0"/>
        <v>6.59</v>
      </c>
    </row>
    <row r="60" spans="1:10" ht="20.100000000000001" hidden="1" customHeight="1">
      <c r="A60" s="99" t="s">
        <v>2779</v>
      </c>
      <c r="B60" s="100">
        <v>0</v>
      </c>
      <c r="C60" s="129" t="s">
        <v>2779</v>
      </c>
      <c r="D60" s="124">
        <v>0</v>
      </c>
      <c r="E60" s="125"/>
      <c r="F60" s="125"/>
      <c r="G60" s="125"/>
      <c r="H60" s="125"/>
      <c r="I60" s="125"/>
      <c r="J60" s="125">
        <f t="shared" si="0"/>
        <v>0</v>
      </c>
    </row>
    <row r="61" spans="1:10" ht="20.100000000000001" hidden="1" customHeight="1">
      <c r="A61" s="99" t="s">
        <v>1326</v>
      </c>
      <c r="B61" s="100">
        <v>0</v>
      </c>
      <c r="C61" s="129" t="s">
        <v>1326</v>
      </c>
      <c r="D61" s="124">
        <v>0</v>
      </c>
      <c r="E61" s="125"/>
      <c r="F61" s="125"/>
      <c r="G61" s="125"/>
      <c r="H61" s="125"/>
      <c r="I61" s="125"/>
      <c r="J61" s="125">
        <f t="shared" si="0"/>
        <v>0</v>
      </c>
    </row>
    <row r="62" spans="1:10" ht="20.100000000000001" customHeight="1">
      <c r="A62" s="99" t="s">
        <v>1334</v>
      </c>
      <c r="B62" s="100">
        <v>9755</v>
      </c>
      <c r="C62" s="129" t="s">
        <v>1334</v>
      </c>
      <c r="D62" s="124">
        <v>6.59</v>
      </c>
      <c r="E62" s="125"/>
      <c r="F62" s="125"/>
      <c r="G62" s="125"/>
      <c r="H62" s="125">
        <v>6.59</v>
      </c>
      <c r="I62" s="125"/>
      <c r="J62" s="125">
        <f t="shared" si="0"/>
        <v>6.59</v>
      </c>
    </row>
    <row r="63" spans="1:10" ht="20.100000000000001" customHeight="1">
      <c r="A63" s="99" t="s">
        <v>1336</v>
      </c>
      <c r="B63" s="100">
        <v>50</v>
      </c>
      <c r="C63" s="123" t="s">
        <v>1336</v>
      </c>
      <c r="D63" s="124">
        <v>50</v>
      </c>
      <c r="E63" s="125"/>
      <c r="F63" s="125"/>
      <c r="G63" s="125">
        <v>50</v>
      </c>
      <c r="H63" s="125"/>
      <c r="I63" s="125"/>
      <c r="J63" s="125">
        <f t="shared" si="0"/>
        <v>50</v>
      </c>
    </row>
    <row r="64" spans="1:10" ht="20.100000000000001" customHeight="1">
      <c r="A64" s="99" t="s">
        <v>1338</v>
      </c>
      <c r="B64" s="100">
        <v>23905</v>
      </c>
      <c r="C64" s="123" t="s">
        <v>1338</v>
      </c>
      <c r="D64" s="124">
        <v>4187.57</v>
      </c>
      <c r="E64" s="125"/>
      <c r="F64" s="125">
        <v>300</v>
      </c>
      <c r="G64" s="125">
        <v>2700</v>
      </c>
      <c r="H64" s="125">
        <v>1187.57</v>
      </c>
      <c r="I64" s="125"/>
      <c r="J64" s="125">
        <f t="shared" si="0"/>
        <v>4187.57</v>
      </c>
    </row>
    <row r="65" spans="1:10" ht="20.100000000000001" customHeight="1">
      <c r="A65" s="99" t="s">
        <v>1340</v>
      </c>
      <c r="B65" s="100">
        <v>3887.57</v>
      </c>
      <c r="C65" s="129" t="s">
        <v>1340</v>
      </c>
      <c r="D65" s="124">
        <v>3887.57</v>
      </c>
      <c r="E65" s="125"/>
      <c r="F65" s="125"/>
      <c r="G65" s="125">
        <v>2700</v>
      </c>
      <c r="H65" s="125">
        <v>1187.57</v>
      </c>
      <c r="I65" s="125"/>
      <c r="J65" s="125">
        <f t="shared" si="0"/>
        <v>3887.57</v>
      </c>
    </row>
    <row r="66" spans="1:10" ht="20.100000000000001" hidden="1" customHeight="1">
      <c r="A66" s="99" t="s">
        <v>1342</v>
      </c>
      <c r="B66" s="100">
        <v>0</v>
      </c>
      <c r="C66" s="129" t="s">
        <v>1342</v>
      </c>
      <c r="D66" s="124">
        <v>0</v>
      </c>
      <c r="E66" s="125"/>
      <c r="F66" s="125"/>
      <c r="G66" s="125"/>
      <c r="H66" s="125"/>
      <c r="I66" s="125"/>
      <c r="J66" s="125">
        <f t="shared" si="0"/>
        <v>0</v>
      </c>
    </row>
    <row r="67" spans="1:10" ht="20.100000000000001" hidden="1" customHeight="1">
      <c r="A67" s="99" t="s">
        <v>2788</v>
      </c>
      <c r="B67" s="100">
        <v>0</v>
      </c>
      <c r="C67" s="129" t="s">
        <v>2788</v>
      </c>
      <c r="D67" s="124">
        <v>0</v>
      </c>
      <c r="E67" s="125"/>
      <c r="F67" s="125"/>
      <c r="G67" s="125"/>
      <c r="H67" s="125"/>
      <c r="I67" s="125"/>
      <c r="J67" s="125">
        <f t="shared" si="0"/>
        <v>0</v>
      </c>
    </row>
    <row r="68" spans="1:10" ht="20.100000000000001" hidden="1" customHeight="1">
      <c r="A68" s="99" t="s">
        <v>2789</v>
      </c>
      <c r="B68" s="100">
        <v>0</v>
      </c>
      <c r="C68" s="129" t="s">
        <v>2789</v>
      </c>
      <c r="D68" s="124">
        <v>0</v>
      </c>
      <c r="E68" s="125"/>
      <c r="F68" s="125"/>
      <c r="G68" s="125"/>
      <c r="H68" s="125"/>
      <c r="I68" s="125"/>
      <c r="J68" s="125">
        <f t="shared" si="0"/>
        <v>0</v>
      </c>
    </row>
    <row r="69" spans="1:10" ht="20.100000000000001" customHeight="1">
      <c r="A69" s="99" t="s">
        <v>1344</v>
      </c>
      <c r="B69" s="100">
        <v>20017</v>
      </c>
      <c r="C69" s="129" t="s">
        <v>1344</v>
      </c>
      <c r="D69" s="124">
        <v>300</v>
      </c>
      <c r="E69" s="125"/>
      <c r="F69" s="125">
        <v>300</v>
      </c>
      <c r="G69" s="125"/>
      <c r="H69" s="125"/>
      <c r="I69" s="125"/>
      <c r="J69" s="125">
        <f t="shared" si="0"/>
        <v>300</v>
      </c>
    </row>
    <row r="70" spans="1:10" ht="20.100000000000001" customHeight="1">
      <c r="A70" s="99" t="s">
        <v>2790</v>
      </c>
      <c r="B70" s="100">
        <v>800</v>
      </c>
      <c r="C70" s="123" t="s">
        <v>2790</v>
      </c>
      <c r="D70" s="124">
        <v>0</v>
      </c>
      <c r="E70" s="125"/>
      <c r="F70" s="125"/>
      <c r="G70" s="125"/>
      <c r="H70" s="125"/>
      <c r="I70" s="125"/>
      <c r="J70" s="125">
        <f t="shared" ref="J70:J133" si="1">E70+F70+G70+H70+I70</f>
        <v>0</v>
      </c>
    </row>
    <row r="71" spans="1:10" ht="20.100000000000001" hidden="1" customHeight="1">
      <c r="A71" s="99" t="s">
        <v>2791</v>
      </c>
      <c r="B71" s="100">
        <v>0</v>
      </c>
      <c r="C71" s="123" t="s">
        <v>2791</v>
      </c>
      <c r="D71" s="124">
        <v>0</v>
      </c>
      <c r="E71" s="125"/>
      <c r="F71" s="125"/>
      <c r="G71" s="125"/>
      <c r="H71" s="125"/>
      <c r="I71" s="125"/>
      <c r="J71" s="125">
        <f t="shared" si="1"/>
        <v>0</v>
      </c>
    </row>
    <row r="72" spans="1:10" ht="20.100000000000001" hidden="1" customHeight="1">
      <c r="A72" s="99" t="s">
        <v>2792</v>
      </c>
      <c r="B72" s="100">
        <v>0</v>
      </c>
      <c r="C72" s="123" t="s">
        <v>2792</v>
      </c>
      <c r="D72" s="124">
        <v>0</v>
      </c>
      <c r="E72" s="125"/>
      <c r="F72" s="125"/>
      <c r="G72" s="125"/>
      <c r="H72" s="125"/>
      <c r="I72" s="125"/>
      <c r="J72" s="125">
        <f t="shared" si="1"/>
        <v>0</v>
      </c>
    </row>
    <row r="73" spans="1:10" ht="20.100000000000001" customHeight="1">
      <c r="A73" s="99" t="s">
        <v>2793</v>
      </c>
      <c r="B73" s="100">
        <v>800</v>
      </c>
      <c r="C73" s="123" t="s">
        <v>2793</v>
      </c>
      <c r="D73" s="124">
        <v>0</v>
      </c>
      <c r="E73" s="125"/>
      <c r="F73" s="125"/>
      <c r="G73" s="125"/>
      <c r="H73" s="125"/>
      <c r="I73" s="125"/>
      <c r="J73" s="125">
        <f t="shared" si="1"/>
        <v>0</v>
      </c>
    </row>
    <row r="74" spans="1:10" ht="20.100000000000001" hidden="1" customHeight="1">
      <c r="A74" s="99" t="s">
        <v>2794</v>
      </c>
      <c r="B74" s="100">
        <v>0</v>
      </c>
      <c r="C74" s="131" t="s">
        <v>2794</v>
      </c>
      <c r="D74" s="124">
        <v>0</v>
      </c>
      <c r="E74" s="125"/>
      <c r="F74" s="125"/>
      <c r="G74" s="125"/>
      <c r="H74" s="125"/>
      <c r="I74" s="125"/>
      <c r="J74" s="125">
        <f t="shared" si="1"/>
        <v>0</v>
      </c>
    </row>
    <row r="75" spans="1:10" ht="20.100000000000001" hidden="1" customHeight="1">
      <c r="A75" s="99" t="s">
        <v>2779</v>
      </c>
      <c r="B75" s="100">
        <v>0</v>
      </c>
      <c r="C75" s="128" t="s">
        <v>2779</v>
      </c>
      <c r="D75" s="124">
        <v>0</v>
      </c>
      <c r="E75" s="125"/>
      <c r="F75" s="125"/>
      <c r="G75" s="125"/>
      <c r="H75" s="125"/>
      <c r="I75" s="125"/>
      <c r="J75" s="125">
        <f t="shared" si="1"/>
        <v>0</v>
      </c>
    </row>
    <row r="76" spans="1:10" ht="20.100000000000001" hidden="1" customHeight="1">
      <c r="A76" s="99" t="s">
        <v>1326</v>
      </c>
      <c r="B76" s="100">
        <v>0</v>
      </c>
      <c r="C76" s="128" t="s">
        <v>1326</v>
      </c>
      <c r="D76" s="124">
        <v>0</v>
      </c>
      <c r="E76" s="125"/>
      <c r="F76" s="125"/>
      <c r="G76" s="125"/>
      <c r="H76" s="125"/>
      <c r="I76" s="125"/>
      <c r="J76" s="125">
        <f t="shared" si="1"/>
        <v>0</v>
      </c>
    </row>
    <row r="77" spans="1:10" ht="20.100000000000001" hidden="1" customHeight="1">
      <c r="A77" s="99" t="s">
        <v>2795</v>
      </c>
      <c r="B77" s="100">
        <v>0</v>
      </c>
      <c r="C77" s="132" t="s">
        <v>2795</v>
      </c>
      <c r="D77" s="124">
        <v>0</v>
      </c>
      <c r="E77" s="125"/>
      <c r="F77" s="125"/>
      <c r="G77" s="125"/>
      <c r="H77" s="125"/>
      <c r="I77" s="125"/>
      <c r="J77" s="125">
        <f t="shared" si="1"/>
        <v>0</v>
      </c>
    </row>
    <row r="78" spans="1:10" ht="20.100000000000001" hidden="1" customHeight="1">
      <c r="A78" s="99" t="s">
        <v>1346</v>
      </c>
      <c r="B78" s="100">
        <v>0</v>
      </c>
      <c r="C78" s="131" t="s">
        <v>1346</v>
      </c>
      <c r="D78" s="124">
        <v>0</v>
      </c>
      <c r="E78" s="125"/>
      <c r="F78" s="125"/>
      <c r="G78" s="125"/>
      <c r="H78" s="125"/>
      <c r="I78" s="125"/>
      <c r="J78" s="125">
        <f t="shared" si="1"/>
        <v>0</v>
      </c>
    </row>
    <row r="79" spans="1:10" ht="20.100000000000001" hidden="1" customHeight="1">
      <c r="A79" s="99" t="s">
        <v>2779</v>
      </c>
      <c r="B79" s="100">
        <v>0</v>
      </c>
      <c r="C79" s="128" t="s">
        <v>2779</v>
      </c>
      <c r="D79" s="124">
        <v>0</v>
      </c>
      <c r="E79" s="125"/>
      <c r="F79" s="125"/>
      <c r="G79" s="125"/>
      <c r="H79" s="125"/>
      <c r="I79" s="125"/>
      <c r="J79" s="125">
        <f t="shared" si="1"/>
        <v>0</v>
      </c>
    </row>
    <row r="80" spans="1:10" ht="20.100000000000001" hidden="1" customHeight="1">
      <c r="A80" s="99" t="s">
        <v>1326</v>
      </c>
      <c r="B80" s="100">
        <v>0</v>
      </c>
      <c r="C80" s="128" t="s">
        <v>1326</v>
      </c>
      <c r="D80" s="124">
        <v>0</v>
      </c>
      <c r="E80" s="125"/>
      <c r="F80" s="125"/>
      <c r="G80" s="125"/>
      <c r="H80" s="125"/>
      <c r="I80" s="125"/>
      <c r="J80" s="125">
        <f t="shared" si="1"/>
        <v>0</v>
      </c>
    </row>
    <row r="81" spans="1:10" ht="20.100000000000001" hidden="1" customHeight="1">
      <c r="A81" s="99" t="s">
        <v>1348</v>
      </c>
      <c r="B81" s="100">
        <v>0</v>
      </c>
      <c r="C81" s="128" t="s">
        <v>1348</v>
      </c>
      <c r="D81" s="124">
        <v>0</v>
      </c>
      <c r="E81" s="125"/>
      <c r="F81" s="125"/>
      <c r="G81" s="125"/>
      <c r="H81" s="125"/>
      <c r="I81" s="125"/>
      <c r="J81" s="125">
        <f t="shared" si="1"/>
        <v>0</v>
      </c>
    </row>
    <row r="82" spans="1:10" ht="20.100000000000001" hidden="1" customHeight="1">
      <c r="A82" s="99" t="s">
        <v>2796</v>
      </c>
      <c r="B82" s="100">
        <v>0</v>
      </c>
      <c r="C82" s="131" t="s">
        <v>2796</v>
      </c>
      <c r="D82" s="124">
        <v>0</v>
      </c>
      <c r="E82" s="125"/>
      <c r="F82" s="125"/>
      <c r="G82" s="125"/>
      <c r="H82" s="125"/>
      <c r="I82" s="125"/>
      <c r="J82" s="125">
        <f t="shared" si="1"/>
        <v>0</v>
      </c>
    </row>
    <row r="83" spans="1:10" ht="20.100000000000001" hidden="1" customHeight="1">
      <c r="A83" s="99" t="s">
        <v>1340</v>
      </c>
      <c r="B83" s="100">
        <v>0</v>
      </c>
      <c r="C83" s="128" t="s">
        <v>1340</v>
      </c>
      <c r="D83" s="124">
        <v>0</v>
      </c>
      <c r="E83" s="125"/>
      <c r="F83" s="125"/>
      <c r="G83" s="125"/>
      <c r="H83" s="125"/>
      <c r="I83" s="125"/>
      <c r="J83" s="125">
        <f t="shared" si="1"/>
        <v>0</v>
      </c>
    </row>
    <row r="84" spans="1:10" ht="20.100000000000001" hidden="1" customHeight="1">
      <c r="A84" s="99" t="s">
        <v>1342</v>
      </c>
      <c r="B84" s="100">
        <v>0</v>
      </c>
      <c r="C84" s="128" t="s">
        <v>1342</v>
      </c>
      <c r="D84" s="124">
        <v>0</v>
      </c>
      <c r="E84" s="125"/>
      <c r="F84" s="125"/>
      <c r="G84" s="125"/>
      <c r="H84" s="125"/>
      <c r="I84" s="125"/>
      <c r="J84" s="125">
        <f t="shared" si="1"/>
        <v>0</v>
      </c>
    </row>
    <row r="85" spans="1:10" ht="20.100000000000001" hidden="1" customHeight="1">
      <c r="A85" s="99" t="s">
        <v>2788</v>
      </c>
      <c r="B85" s="100">
        <v>0</v>
      </c>
      <c r="C85" s="128" t="s">
        <v>2788</v>
      </c>
      <c r="D85" s="124">
        <v>0</v>
      </c>
      <c r="E85" s="125"/>
      <c r="F85" s="125"/>
      <c r="G85" s="125"/>
      <c r="H85" s="125"/>
      <c r="I85" s="125"/>
      <c r="J85" s="125">
        <f t="shared" si="1"/>
        <v>0</v>
      </c>
    </row>
    <row r="86" spans="1:10" ht="20.100000000000001" hidden="1" customHeight="1">
      <c r="A86" s="99" t="s">
        <v>2789</v>
      </c>
      <c r="B86" s="100">
        <v>0</v>
      </c>
      <c r="C86" s="128" t="s">
        <v>2789</v>
      </c>
      <c r="D86" s="124">
        <v>0</v>
      </c>
      <c r="E86" s="125"/>
      <c r="F86" s="125"/>
      <c r="G86" s="125"/>
      <c r="H86" s="125"/>
      <c r="I86" s="125"/>
      <c r="J86" s="125">
        <f t="shared" si="1"/>
        <v>0</v>
      </c>
    </row>
    <row r="87" spans="1:10" ht="20.100000000000001" hidden="1" customHeight="1">
      <c r="A87" s="99" t="s">
        <v>2797</v>
      </c>
      <c r="B87" s="100">
        <v>0</v>
      </c>
      <c r="C87" s="128" t="s">
        <v>2797</v>
      </c>
      <c r="D87" s="124">
        <v>0</v>
      </c>
      <c r="E87" s="125"/>
      <c r="F87" s="125"/>
      <c r="G87" s="125"/>
      <c r="H87" s="125"/>
      <c r="I87" s="125"/>
      <c r="J87" s="125">
        <f t="shared" si="1"/>
        <v>0</v>
      </c>
    </row>
    <row r="88" spans="1:10" ht="20.100000000000001" hidden="1" customHeight="1">
      <c r="A88" s="99" t="s">
        <v>2798</v>
      </c>
      <c r="B88" s="100">
        <v>0</v>
      </c>
      <c r="C88" s="131" t="s">
        <v>2798</v>
      </c>
      <c r="D88" s="124">
        <v>0</v>
      </c>
      <c r="E88" s="125"/>
      <c r="F88" s="125"/>
      <c r="G88" s="125"/>
      <c r="H88" s="125"/>
      <c r="I88" s="125"/>
      <c r="J88" s="125">
        <f t="shared" si="1"/>
        <v>0</v>
      </c>
    </row>
    <row r="89" spans="1:10" ht="20.100000000000001" hidden="1" customHeight="1">
      <c r="A89" s="99" t="s">
        <v>2791</v>
      </c>
      <c r="B89" s="100">
        <v>0</v>
      </c>
      <c r="C89" s="128" t="s">
        <v>2791</v>
      </c>
      <c r="D89" s="124">
        <v>0</v>
      </c>
      <c r="E89" s="125"/>
      <c r="F89" s="125"/>
      <c r="G89" s="125"/>
      <c r="H89" s="125"/>
      <c r="I89" s="125"/>
      <c r="J89" s="125">
        <f t="shared" si="1"/>
        <v>0</v>
      </c>
    </row>
    <row r="90" spans="1:10" ht="20.100000000000001" hidden="1" customHeight="1">
      <c r="A90" s="99" t="s">
        <v>2799</v>
      </c>
      <c r="B90" s="100">
        <v>0</v>
      </c>
      <c r="C90" s="128" t="s">
        <v>2799</v>
      </c>
      <c r="D90" s="124">
        <v>0</v>
      </c>
      <c r="E90" s="125"/>
      <c r="F90" s="125"/>
      <c r="G90" s="125"/>
      <c r="H90" s="125"/>
      <c r="I90" s="125"/>
      <c r="J90" s="125">
        <f t="shared" si="1"/>
        <v>0</v>
      </c>
    </row>
    <row r="91" spans="1:10" ht="20.100000000000001" hidden="1" customHeight="1">
      <c r="A91" s="99" t="s">
        <v>2800</v>
      </c>
      <c r="B91" s="100">
        <v>0</v>
      </c>
      <c r="C91" s="128" t="s">
        <v>2800</v>
      </c>
      <c r="D91" s="124">
        <v>0</v>
      </c>
      <c r="E91" s="125"/>
      <c r="F91" s="125"/>
      <c r="G91" s="125"/>
      <c r="H91" s="125"/>
      <c r="I91" s="125"/>
      <c r="J91" s="125">
        <f t="shared" si="1"/>
        <v>0</v>
      </c>
    </row>
    <row r="92" spans="1:10" ht="20.100000000000001" hidden="1" customHeight="1">
      <c r="A92" s="99" t="s">
        <v>2779</v>
      </c>
      <c r="B92" s="100">
        <v>0</v>
      </c>
      <c r="C92" s="128" t="s">
        <v>2779</v>
      </c>
      <c r="D92" s="124">
        <v>0</v>
      </c>
      <c r="E92" s="125"/>
      <c r="F92" s="125"/>
      <c r="G92" s="125"/>
      <c r="H92" s="125"/>
      <c r="I92" s="125"/>
      <c r="J92" s="125">
        <f t="shared" si="1"/>
        <v>0</v>
      </c>
    </row>
    <row r="93" spans="1:10" ht="20.100000000000001" hidden="1" customHeight="1">
      <c r="A93" s="99" t="s">
        <v>1326</v>
      </c>
      <c r="B93" s="100">
        <v>0</v>
      </c>
      <c r="C93" s="128" t="s">
        <v>1326</v>
      </c>
      <c r="D93" s="124">
        <v>0</v>
      </c>
      <c r="E93" s="125"/>
      <c r="F93" s="125"/>
      <c r="G93" s="125"/>
      <c r="H93" s="125"/>
      <c r="I93" s="125"/>
      <c r="J93" s="125">
        <f t="shared" si="1"/>
        <v>0</v>
      </c>
    </row>
    <row r="94" spans="1:10" ht="20.100000000000001" hidden="1" customHeight="1">
      <c r="A94" s="99" t="s">
        <v>2780</v>
      </c>
      <c r="B94" s="100">
        <v>0</v>
      </c>
      <c r="C94" s="128" t="s">
        <v>2780</v>
      </c>
      <c r="D94" s="124">
        <v>0</v>
      </c>
      <c r="E94" s="125"/>
      <c r="F94" s="125"/>
      <c r="G94" s="125"/>
      <c r="H94" s="125"/>
      <c r="I94" s="125"/>
      <c r="J94" s="125">
        <f t="shared" si="1"/>
        <v>0</v>
      </c>
    </row>
    <row r="95" spans="1:10" ht="20.100000000000001" hidden="1" customHeight="1">
      <c r="A95" s="99" t="s">
        <v>1328</v>
      </c>
      <c r="B95" s="100">
        <v>0</v>
      </c>
      <c r="C95" s="128" t="s">
        <v>1328</v>
      </c>
      <c r="D95" s="124">
        <v>0</v>
      </c>
      <c r="E95" s="125"/>
      <c r="F95" s="125"/>
      <c r="G95" s="125"/>
      <c r="H95" s="125"/>
      <c r="I95" s="125"/>
      <c r="J95" s="125">
        <f t="shared" si="1"/>
        <v>0</v>
      </c>
    </row>
    <row r="96" spans="1:10" ht="20.100000000000001" hidden="1" customHeight="1">
      <c r="A96" s="99" t="s">
        <v>2783</v>
      </c>
      <c r="B96" s="100">
        <v>0</v>
      </c>
      <c r="C96" s="128" t="s">
        <v>2783</v>
      </c>
      <c r="D96" s="124">
        <v>0</v>
      </c>
      <c r="E96" s="125"/>
      <c r="F96" s="125"/>
      <c r="G96" s="125"/>
      <c r="H96" s="125"/>
      <c r="I96" s="125"/>
      <c r="J96" s="125">
        <f t="shared" si="1"/>
        <v>0</v>
      </c>
    </row>
    <row r="97" spans="1:10" ht="20.100000000000001" hidden="1" customHeight="1">
      <c r="A97" s="99" t="s">
        <v>2785</v>
      </c>
      <c r="B97" s="100">
        <v>0</v>
      </c>
      <c r="C97" s="128" t="s">
        <v>2785</v>
      </c>
      <c r="D97" s="124">
        <v>0</v>
      </c>
      <c r="E97" s="125"/>
      <c r="F97" s="125"/>
      <c r="G97" s="125"/>
      <c r="H97" s="125"/>
      <c r="I97" s="125"/>
      <c r="J97" s="125">
        <f t="shared" si="1"/>
        <v>0</v>
      </c>
    </row>
    <row r="98" spans="1:10" ht="20.100000000000001" hidden="1" customHeight="1">
      <c r="A98" s="99" t="s">
        <v>2786</v>
      </c>
      <c r="B98" s="100">
        <v>0</v>
      </c>
      <c r="C98" s="128" t="s">
        <v>2786</v>
      </c>
      <c r="D98" s="124">
        <v>0</v>
      </c>
      <c r="E98" s="125"/>
      <c r="F98" s="125"/>
      <c r="G98" s="125"/>
      <c r="H98" s="125"/>
      <c r="I98" s="125"/>
      <c r="J98" s="125">
        <f t="shared" si="1"/>
        <v>0</v>
      </c>
    </row>
    <row r="99" spans="1:10" ht="20.100000000000001" hidden="1" customHeight="1">
      <c r="A99" s="99" t="s">
        <v>2801</v>
      </c>
      <c r="B99" s="100">
        <v>0</v>
      </c>
      <c r="C99" s="128" t="s">
        <v>2801</v>
      </c>
      <c r="D99" s="124">
        <v>0</v>
      </c>
      <c r="E99" s="125"/>
      <c r="F99" s="125"/>
      <c r="G99" s="125"/>
      <c r="H99" s="125"/>
      <c r="I99" s="125"/>
      <c r="J99" s="125">
        <f t="shared" si="1"/>
        <v>0</v>
      </c>
    </row>
    <row r="100" spans="1:10" ht="20.100000000000001" customHeight="1">
      <c r="A100" s="99" t="s">
        <v>1276</v>
      </c>
      <c r="B100" s="100">
        <v>82405</v>
      </c>
      <c r="C100" s="123" t="s">
        <v>1276</v>
      </c>
      <c r="D100" s="124">
        <v>86475.13</v>
      </c>
      <c r="E100" s="125">
        <v>50359.83</v>
      </c>
      <c r="F100" s="125">
        <v>22905.84</v>
      </c>
      <c r="G100" s="125">
        <v>709</v>
      </c>
      <c r="H100" s="125">
        <v>12500.46</v>
      </c>
      <c r="I100" s="125"/>
      <c r="J100" s="125">
        <f t="shared" si="1"/>
        <v>86475.13</v>
      </c>
    </row>
    <row r="101" spans="1:10" ht="20.100000000000001" customHeight="1">
      <c r="A101" s="99" t="s">
        <v>1352</v>
      </c>
      <c r="B101" s="100">
        <v>443.3</v>
      </c>
      <c r="C101" s="129" t="s">
        <v>1352</v>
      </c>
      <c r="D101" s="124">
        <v>443.3</v>
      </c>
      <c r="E101" s="125"/>
      <c r="F101" s="125">
        <v>443.3</v>
      </c>
      <c r="G101" s="125"/>
      <c r="H101" s="125"/>
      <c r="I101" s="125"/>
      <c r="J101" s="125">
        <f t="shared" si="1"/>
        <v>443.3</v>
      </c>
    </row>
    <row r="102" spans="1:10" ht="20.100000000000001" customHeight="1">
      <c r="A102" s="99" t="s">
        <v>1317</v>
      </c>
      <c r="B102" s="100">
        <v>443.3</v>
      </c>
      <c r="C102" s="129" t="s">
        <v>1317</v>
      </c>
      <c r="D102" s="124">
        <v>443.3</v>
      </c>
      <c r="E102" s="125"/>
      <c r="F102" s="125">
        <v>443.3</v>
      </c>
      <c r="G102" s="125"/>
      <c r="H102" s="125"/>
      <c r="I102" s="125"/>
      <c r="J102" s="125">
        <f t="shared" si="1"/>
        <v>443.3</v>
      </c>
    </row>
    <row r="103" spans="1:10" ht="20.100000000000001" hidden="1" customHeight="1">
      <c r="A103" s="99" t="s">
        <v>1358</v>
      </c>
      <c r="B103" s="100">
        <v>0</v>
      </c>
      <c r="C103" s="129" t="s">
        <v>1358</v>
      </c>
      <c r="D103" s="124">
        <v>0</v>
      </c>
      <c r="E103" s="125"/>
      <c r="F103" s="125"/>
      <c r="G103" s="125"/>
      <c r="H103" s="125"/>
      <c r="I103" s="125"/>
      <c r="J103" s="125">
        <f t="shared" si="1"/>
        <v>0</v>
      </c>
    </row>
    <row r="104" spans="1:10" ht="20.100000000000001" hidden="1" customHeight="1">
      <c r="A104" s="99" t="s">
        <v>2802</v>
      </c>
      <c r="B104" s="100">
        <v>0</v>
      </c>
      <c r="C104" s="129" t="s">
        <v>2802</v>
      </c>
      <c r="D104" s="124">
        <v>0</v>
      </c>
      <c r="E104" s="125"/>
      <c r="F104" s="125"/>
      <c r="G104" s="125"/>
      <c r="H104" s="125"/>
      <c r="I104" s="125"/>
      <c r="J104" s="125">
        <f t="shared" si="1"/>
        <v>0</v>
      </c>
    </row>
    <row r="105" spans="1:10" ht="20.100000000000001" hidden="1" customHeight="1">
      <c r="A105" s="99" t="s">
        <v>2803</v>
      </c>
      <c r="B105" s="100">
        <v>0</v>
      </c>
      <c r="C105" s="129" t="s">
        <v>2803</v>
      </c>
      <c r="D105" s="124">
        <v>0</v>
      </c>
      <c r="E105" s="125"/>
      <c r="F105" s="125"/>
      <c r="G105" s="125"/>
      <c r="H105" s="125"/>
      <c r="I105" s="125"/>
      <c r="J105" s="125">
        <f t="shared" si="1"/>
        <v>0</v>
      </c>
    </row>
    <row r="106" spans="1:10" ht="20.100000000000001" customHeight="1">
      <c r="A106" s="99" t="s">
        <v>1355</v>
      </c>
      <c r="B106" s="100">
        <v>14015</v>
      </c>
      <c r="C106" s="129" t="s">
        <v>1355</v>
      </c>
      <c r="D106" s="124">
        <v>13976.57</v>
      </c>
      <c r="E106" s="125">
        <f>E107+E108+E110</f>
        <v>7227</v>
      </c>
      <c r="F106" s="125">
        <v>6579.57</v>
      </c>
      <c r="G106" s="125"/>
      <c r="H106" s="125">
        <v>170</v>
      </c>
      <c r="I106" s="125"/>
      <c r="J106" s="125">
        <f t="shared" si="1"/>
        <v>13976.57</v>
      </c>
    </row>
    <row r="107" spans="1:10" ht="20.100000000000001" customHeight="1">
      <c r="A107" s="99" t="s">
        <v>1317</v>
      </c>
      <c r="B107" s="100">
        <v>8533</v>
      </c>
      <c r="C107" s="129" t="s">
        <v>1317</v>
      </c>
      <c r="D107" s="124">
        <v>8494.2000000000007</v>
      </c>
      <c r="E107" s="125">
        <v>4176</v>
      </c>
      <c r="F107" s="125">
        <v>4148.2</v>
      </c>
      <c r="G107" s="125"/>
      <c r="H107" s="125">
        <v>170</v>
      </c>
      <c r="I107" s="125"/>
      <c r="J107" s="125">
        <f t="shared" si="1"/>
        <v>8494.2000000000007</v>
      </c>
    </row>
    <row r="108" spans="1:10" ht="20.100000000000001" customHeight="1">
      <c r="A108" s="99" t="s">
        <v>1358</v>
      </c>
      <c r="B108" s="100">
        <v>5352.37</v>
      </c>
      <c r="C108" s="129" t="s">
        <v>1358</v>
      </c>
      <c r="D108" s="124">
        <v>5352.37</v>
      </c>
      <c r="E108" s="125">
        <v>2921</v>
      </c>
      <c r="F108" s="125">
        <v>2431.37</v>
      </c>
      <c r="G108" s="125"/>
      <c r="H108" s="125"/>
      <c r="I108" s="125"/>
      <c r="J108" s="125">
        <f t="shared" si="1"/>
        <v>5352.37</v>
      </c>
    </row>
    <row r="109" spans="1:10" ht="20.100000000000001" hidden="1" customHeight="1">
      <c r="A109" s="99" t="s">
        <v>2804</v>
      </c>
      <c r="B109" s="100">
        <v>0</v>
      </c>
      <c r="C109" s="129" t="s">
        <v>2804</v>
      </c>
      <c r="D109" s="124">
        <v>0</v>
      </c>
      <c r="E109" s="125"/>
      <c r="F109" s="125"/>
      <c r="G109" s="125"/>
      <c r="H109" s="125"/>
      <c r="I109" s="125"/>
      <c r="J109" s="125">
        <f t="shared" si="1"/>
        <v>0</v>
      </c>
    </row>
    <row r="110" spans="1:10" ht="20.100000000000001" customHeight="1">
      <c r="A110" s="99" t="s">
        <v>1360</v>
      </c>
      <c r="B110" s="100">
        <v>130</v>
      </c>
      <c r="C110" s="129" t="s">
        <v>1360</v>
      </c>
      <c r="D110" s="124">
        <v>130</v>
      </c>
      <c r="E110" s="125">
        <v>130</v>
      </c>
      <c r="F110" s="125"/>
      <c r="G110" s="125"/>
      <c r="H110" s="125"/>
      <c r="I110" s="125"/>
      <c r="J110" s="125">
        <f t="shared" si="1"/>
        <v>130</v>
      </c>
    </row>
    <row r="111" spans="1:10" ht="20.100000000000001" customHeight="1">
      <c r="A111" s="99" t="s">
        <v>1362</v>
      </c>
      <c r="B111" s="100">
        <v>67947</v>
      </c>
      <c r="C111" s="129" t="s">
        <v>1362</v>
      </c>
      <c r="D111" s="124">
        <v>59724.800000000003</v>
      </c>
      <c r="E111" s="125">
        <f>E113</f>
        <v>43132.83</v>
      </c>
      <c r="F111" s="125">
        <v>15882.97</v>
      </c>
      <c r="G111" s="125">
        <v>709</v>
      </c>
      <c r="H111" s="125"/>
      <c r="I111" s="125"/>
      <c r="J111" s="125">
        <f t="shared" si="1"/>
        <v>59724.800000000003</v>
      </c>
    </row>
    <row r="112" spans="1:10" ht="20.100000000000001" hidden="1" customHeight="1">
      <c r="A112" s="99" t="s">
        <v>785</v>
      </c>
      <c r="B112" s="100"/>
      <c r="C112" s="129" t="s">
        <v>785</v>
      </c>
      <c r="D112" s="124">
        <v>12330.46</v>
      </c>
      <c r="E112" s="125"/>
      <c r="F112" s="125"/>
      <c r="G112" s="125"/>
      <c r="H112" s="125">
        <v>12330.46</v>
      </c>
      <c r="I112" s="125"/>
      <c r="J112" s="125">
        <f t="shared" si="1"/>
        <v>12330.46</v>
      </c>
    </row>
    <row r="113" spans="1:10" ht="20.100000000000001" customHeight="1">
      <c r="A113" s="99" t="s">
        <v>2805</v>
      </c>
      <c r="B113" s="100">
        <v>67947</v>
      </c>
      <c r="C113" s="129" t="s">
        <v>2805</v>
      </c>
      <c r="D113" s="124">
        <v>72055.259999999995</v>
      </c>
      <c r="E113" s="125">
        <v>43132.83</v>
      </c>
      <c r="F113" s="125">
        <v>15882.97</v>
      </c>
      <c r="G113" s="125">
        <v>709</v>
      </c>
      <c r="H113" s="125">
        <v>12330.46</v>
      </c>
      <c r="I113" s="125"/>
      <c r="J113" s="125">
        <f t="shared" si="1"/>
        <v>72055.259999999995</v>
      </c>
    </row>
    <row r="114" spans="1:10" ht="20.100000000000001" hidden="1" customHeight="1">
      <c r="A114" s="99" t="s">
        <v>2806</v>
      </c>
      <c r="B114" s="100">
        <v>0</v>
      </c>
      <c r="C114" s="129" t="s">
        <v>2806</v>
      </c>
      <c r="D114" s="124">
        <v>0</v>
      </c>
      <c r="E114" s="125"/>
      <c r="F114" s="125"/>
      <c r="G114" s="125"/>
      <c r="H114" s="125"/>
      <c r="I114" s="125"/>
      <c r="J114" s="125">
        <f t="shared" si="1"/>
        <v>0</v>
      </c>
    </row>
    <row r="115" spans="1:10" ht="20.100000000000001" hidden="1" customHeight="1">
      <c r="A115" s="99" t="s">
        <v>2807</v>
      </c>
      <c r="B115" s="100">
        <v>0</v>
      </c>
      <c r="C115" s="129" t="s">
        <v>2807</v>
      </c>
      <c r="D115" s="124">
        <v>0</v>
      </c>
      <c r="E115" s="125"/>
      <c r="F115" s="125"/>
      <c r="G115" s="125"/>
      <c r="H115" s="125"/>
      <c r="I115" s="125"/>
      <c r="J115" s="125">
        <f t="shared" si="1"/>
        <v>0</v>
      </c>
    </row>
    <row r="116" spans="1:10" ht="20.100000000000001" hidden="1" customHeight="1">
      <c r="A116" s="99" t="s">
        <v>1278</v>
      </c>
      <c r="B116" s="100">
        <v>0</v>
      </c>
      <c r="C116" s="127" t="s">
        <v>1278</v>
      </c>
      <c r="D116" s="124">
        <v>0</v>
      </c>
      <c r="E116" s="125"/>
      <c r="F116" s="125"/>
      <c r="G116" s="125"/>
      <c r="H116" s="125"/>
      <c r="I116" s="125"/>
      <c r="J116" s="125">
        <f t="shared" si="1"/>
        <v>0</v>
      </c>
    </row>
    <row r="117" spans="1:10" ht="20.100000000000001" hidden="1" customHeight="1">
      <c r="A117" s="99" t="s">
        <v>2808</v>
      </c>
      <c r="B117" s="100">
        <v>0</v>
      </c>
      <c r="C117" s="129" t="s">
        <v>2808</v>
      </c>
      <c r="D117" s="124">
        <v>0</v>
      </c>
      <c r="E117" s="125"/>
      <c r="F117" s="125"/>
      <c r="G117" s="125"/>
      <c r="H117" s="125"/>
      <c r="I117" s="125"/>
      <c r="J117" s="125">
        <f t="shared" si="1"/>
        <v>0</v>
      </c>
    </row>
    <row r="118" spans="1:10" ht="20.100000000000001" hidden="1" customHeight="1">
      <c r="A118" s="99" t="s">
        <v>826</v>
      </c>
      <c r="B118" s="100">
        <v>0</v>
      </c>
      <c r="C118" s="129" t="s">
        <v>826</v>
      </c>
      <c r="D118" s="124">
        <v>0</v>
      </c>
      <c r="E118" s="125"/>
      <c r="F118" s="125"/>
      <c r="G118" s="125"/>
      <c r="H118" s="125"/>
      <c r="I118" s="125"/>
      <c r="J118" s="125">
        <f t="shared" si="1"/>
        <v>0</v>
      </c>
    </row>
    <row r="119" spans="1:10" ht="20.100000000000001" hidden="1" customHeight="1">
      <c r="A119" s="99" t="s">
        <v>827</v>
      </c>
      <c r="B119" s="100">
        <v>0</v>
      </c>
      <c r="C119" s="129" t="s">
        <v>827</v>
      </c>
      <c r="D119" s="124">
        <v>0</v>
      </c>
      <c r="E119" s="125"/>
      <c r="F119" s="125"/>
      <c r="G119" s="125"/>
      <c r="H119" s="125"/>
      <c r="I119" s="125"/>
      <c r="J119" s="125">
        <f t="shared" si="1"/>
        <v>0</v>
      </c>
    </row>
    <row r="120" spans="1:10" ht="20.100000000000001" hidden="1" customHeight="1">
      <c r="A120" s="99" t="s">
        <v>2809</v>
      </c>
      <c r="B120" s="100">
        <v>0</v>
      </c>
      <c r="C120" s="129" t="s">
        <v>2809</v>
      </c>
      <c r="D120" s="124">
        <v>0</v>
      </c>
      <c r="E120" s="125"/>
      <c r="F120" s="125"/>
      <c r="G120" s="125"/>
      <c r="H120" s="125"/>
      <c r="I120" s="125"/>
      <c r="J120" s="125">
        <f t="shared" si="1"/>
        <v>0</v>
      </c>
    </row>
    <row r="121" spans="1:10" ht="20.100000000000001" hidden="1" customHeight="1">
      <c r="A121" s="99" t="s">
        <v>2810</v>
      </c>
      <c r="B121" s="100">
        <v>0</v>
      </c>
      <c r="C121" s="129" t="s">
        <v>2810</v>
      </c>
      <c r="D121" s="124">
        <v>0</v>
      </c>
      <c r="E121" s="125"/>
      <c r="F121" s="125"/>
      <c r="G121" s="125"/>
      <c r="H121" s="125"/>
      <c r="I121" s="125"/>
      <c r="J121" s="125">
        <f t="shared" si="1"/>
        <v>0</v>
      </c>
    </row>
    <row r="122" spans="1:10" ht="20.100000000000001" hidden="1" customHeight="1">
      <c r="A122" s="99" t="s">
        <v>2811</v>
      </c>
      <c r="B122" s="100">
        <v>0</v>
      </c>
      <c r="C122" s="129" t="s">
        <v>2811</v>
      </c>
      <c r="D122" s="124">
        <v>0</v>
      </c>
      <c r="E122" s="125"/>
      <c r="F122" s="125"/>
      <c r="G122" s="125"/>
      <c r="H122" s="125"/>
      <c r="I122" s="125"/>
      <c r="J122" s="125">
        <f t="shared" si="1"/>
        <v>0</v>
      </c>
    </row>
    <row r="123" spans="1:10" ht="20.100000000000001" hidden="1" customHeight="1">
      <c r="A123" s="99" t="s">
        <v>2809</v>
      </c>
      <c r="B123" s="100">
        <v>0</v>
      </c>
      <c r="C123" s="129" t="s">
        <v>2809</v>
      </c>
      <c r="D123" s="124">
        <v>0</v>
      </c>
      <c r="E123" s="125"/>
      <c r="F123" s="125"/>
      <c r="G123" s="125"/>
      <c r="H123" s="125"/>
      <c r="I123" s="125"/>
      <c r="J123" s="125">
        <f t="shared" si="1"/>
        <v>0</v>
      </c>
    </row>
    <row r="124" spans="1:10" ht="20.100000000000001" hidden="1" customHeight="1">
      <c r="A124" s="99" t="s">
        <v>2812</v>
      </c>
      <c r="B124" s="100">
        <v>0</v>
      </c>
      <c r="C124" s="129" t="s">
        <v>2812</v>
      </c>
      <c r="D124" s="124">
        <v>0</v>
      </c>
      <c r="E124" s="125"/>
      <c r="F124" s="125"/>
      <c r="G124" s="125"/>
      <c r="H124" s="125"/>
      <c r="I124" s="125"/>
      <c r="J124" s="125">
        <f t="shared" si="1"/>
        <v>0</v>
      </c>
    </row>
    <row r="125" spans="1:10" ht="20.100000000000001" hidden="1" customHeight="1">
      <c r="A125" s="99" t="s">
        <v>2813</v>
      </c>
      <c r="B125" s="100">
        <v>0</v>
      </c>
      <c r="C125" s="129" t="s">
        <v>2813</v>
      </c>
      <c r="D125" s="124">
        <v>0</v>
      </c>
      <c r="E125" s="125"/>
      <c r="F125" s="125"/>
      <c r="G125" s="125"/>
      <c r="H125" s="125"/>
      <c r="I125" s="125"/>
      <c r="J125" s="125">
        <f t="shared" si="1"/>
        <v>0</v>
      </c>
    </row>
    <row r="126" spans="1:10" ht="20.100000000000001" hidden="1" customHeight="1">
      <c r="A126" s="99" t="s">
        <v>2814</v>
      </c>
      <c r="B126" s="100">
        <v>0</v>
      </c>
      <c r="C126" s="129" t="s">
        <v>2814</v>
      </c>
      <c r="D126" s="124">
        <v>0</v>
      </c>
      <c r="E126" s="125"/>
      <c r="F126" s="125"/>
      <c r="G126" s="125"/>
      <c r="H126" s="125"/>
      <c r="I126" s="125"/>
      <c r="J126" s="125">
        <f t="shared" si="1"/>
        <v>0</v>
      </c>
    </row>
    <row r="127" spans="1:10" ht="20.100000000000001" hidden="1" customHeight="1">
      <c r="A127" s="99" t="s">
        <v>2815</v>
      </c>
      <c r="B127" s="100">
        <v>0</v>
      </c>
      <c r="C127" s="129" t="s">
        <v>2815</v>
      </c>
      <c r="D127" s="124">
        <v>0</v>
      </c>
      <c r="E127" s="125"/>
      <c r="F127" s="125"/>
      <c r="G127" s="125"/>
      <c r="H127" s="125"/>
      <c r="I127" s="125"/>
      <c r="J127" s="125">
        <f t="shared" si="1"/>
        <v>0</v>
      </c>
    </row>
    <row r="128" spans="1:10" ht="20.100000000000001" hidden="1" customHeight="1">
      <c r="A128" s="99" t="s">
        <v>833</v>
      </c>
      <c r="B128" s="100">
        <v>0</v>
      </c>
      <c r="C128" s="129" t="s">
        <v>833</v>
      </c>
      <c r="D128" s="124">
        <v>0</v>
      </c>
      <c r="E128" s="125"/>
      <c r="F128" s="125"/>
      <c r="G128" s="125"/>
      <c r="H128" s="125"/>
      <c r="I128" s="125"/>
      <c r="J128" s="125">
        <f t="shared" si="1"/>
        <v>0</v>
      </c>
    </row>
    <row r="129" spans="1:10" ht="20.100000000000001" hidden="1" customHeight="1">
      <c r="A129" s="99" t="s">
        <v>2816</v>
      </c>
      <c r="B129" s="100">
        <v>0</v>
      </c>
      <c r="C129" s="129" t="s">
        <v>2816</v>
      </c>
      <c r="D129" s="124">
        <v>0</v>
      </c>
      <c r="E129" s="125"/>
      <c r="F129" s="125"/>
      <c r="G129" s="125"/>
      <c r="H129" s="125"/>
      <c r="I129" s="125"/>
      <c r="J129" s="125">
        <f t="shared" si="1"/>
        <v>0</v>
      </c>
    </row>
    <row r="130" spans="1:10" ht="20.100000000000001" hidden="1" customHeight="1">
      <c r="A130" s="99" t="s">
        <v>2817</v>
      </c>
      <c r="B130" s="100">
        <v>0</v>
      </c>
      <c r="C130" s="129" t="s">
        <v>2817</v>
      </c>
      <c r="D130" s="124">
        <v>0</v>
      </c>
      <c r="E130" s="125"/>
      <c r="F130" s="125"/>
      <c r="G130" s="125"/>
      <c r="H130" s="125"/>
      <c r="I130" s="125"/>
      <c r="J130" s="125">
        <f t="shared" si="1"/>
        <v>0</v>
      </c>
    </row>
    <row r="131" spans="1:10" ht="20.100000000000001" hidden="1" customHeight="1">
      <c r="A131" s="99" t="s">
        <v>2818</v>
      </c>
      <c r="B131" s="100">
        <v>0</v>
      </c>
      <c r="C131" s="129" t="s">
        <v>2818</v>
      </c>
      <c r="D131" s="124">
        <v>0</v>
      </c>
      <c r="E131" s="125"/>
      <c r="F131" s="125"/>
      <c r="G131" s="125"/>
      <c r="H131" s="125"/>
      <c r="I131" s="125"/>
      <c r="J131" s="125">
        <f t="shared" si="1"/>
        <v>0</v>
      </c>
    </row>
    <row r="132" spans="1:10" ht="20.100000000000001" hidden="1" customHeight="1">
      <c r="A132" s="99" t="s">
        <v>2819</v>
      </c>
      <c r="B132" s="100">
        <v>0</v>
      </c>
      <c r="C132" s="129" t="s">
        <v>2819</v>
      </c>
      <c r="D132" s="124">
        <v>0</v>
      </c>
      <c r="E132" s="125"/>
      <c r="F132" s="125"/>
      <c r="G132" s="125"/>
      <c r="H132" s="125"/>
      <c r="I132" s="125"/>
      <c r="J132" s="125">
        <f t="shared" si="1"/>
        <v>0</v>
      </c>
    </row>
    <row r="133" spans="1:10" ht="20.100000000000001" hidden="1" customHeight="1">
      <c r="A133" s="99" t="s">
        <v>2820</v>
      </c>
      <c r="B133" s="100">
        <v>0</v>
      </c>
      <c r="C133" s="129" t="s">
        <v>2820</v>
      </c>
      <c r="D133" s="124">
        <v>0</v>
      </c>
      <c r="E133" s="125"/>
      <c r="F133" s="125"/>
      <c r="G133" s="125"/>
      <c r="H133" s="125"/>
      <c r="I133" s="125"/>
      <c r="J133" s="125">
        <f t="shared" si="1"/>
        <v>0</v>
      </c>
    </row>
    <row r="134" spans="1:10" ht="20.100000000000001" hidden="1" customHeight="1">
      <c r="A134" s="99" t="s">
        <v>2821</v>
      </c>
      <c r="B134" s="100">
        <v>0</v>
      </c>
      <c r="C134" s="129" t="s">
        <v>2821</v>
      </c>
      <c r="D134" s="124">
        <v>0</v>
      </c>
      <c r="E134" s="125"/>
      <c r="F134" s="125"/>
      <c r="G134" s="125"/>
      <c r="H134" s="125"/>
      <c r="I134" s="125"/>
      <c r="J134" s="125">
        <f t="shared" ref="J134:J197" si="2">E134+F134+G134+H134+I134</f>
        <v>0</v>
      </c>
    </row>
    <row r="135" spans="1:10" ht="20.100000000000001" hidden="1" customHeight="1">
      <c r="A135" s="99" t="s">
        <v>2822</v>
      </c>
      <c r="B135" s="100">
        <v>0</v>
      </c>
      <c r="C135" s="129" t="s">
        <v>2822</v>
      </c>
      <c r="D135" s="124">
        <v>0</v>
      </c>
      <c r="E135" s="125"/>
      <c r="F135" s="125"/>
      <c r="G135" s="125"/>
      <c r="H135" s="125"/>
      <c r="I135" s="125"/>
      <c r="J135" s="125">
        <f t="shared" si="2"/>
        <v>0</v>
      </c>
    </row>
    <row r="136" spans="1:10" ht="20.100000000000001" hidden="1" customHeight="1">
      <c r="A136" s="99" t="s">
        <v>2823</v>
      </c>
      <c r="B136" s="100">
        <v>0</v>
      </c>
      <c r="C136" s="129" t="s">
        <v>2823</v>
      </c>
      <c r="D136" s="124">
        <v>0</v>
      </c>
      <c r="E136" s="125"/>
      <c r="F136" s="125"/>
      <c r="G136" s="125"/>
      <c r="H136" s="125"/>
      <c r="I136" s="125"/>
      <c r="J136" s="125">
        <f t="shared" si="2"/>
        <v>0</v>
      </c>
    </row>
    <row r="137" spans="1:10" ht="20.100000000000001" hidden="1" customHeight="1">
      <c r="A137" s="99" t="s">
        <v>2824</v>
      </c>
      <c r="B137" s="100">
        <v>0</v>
      </c>
      <c r="C137" s="129" t="s">
        <v>2824</v>
      </c>
      <c r="D137" s="124">
        <v>0</v>
      </c>
      <c r="E137" s="125"/>
      <c r="F137" s="125"/>
      <c r="G137" s="125"/>
      <c r="H137" s="125"/>
      <c r="I137" s="125"/>
      <c r="J137" s="125">
        <f t="shared" si="2"/>
        <v>0</v>
      </c>
    </row>
    <row r="138" spans="1:10" ht="20.100000000000001" hidden="1" customHeight="1">
      <c r="A138" s="99" t="s">
        <v>2825</v>
      </c>
      <c r="B138" s="100">
        <v>0</v>
      </c>
      <c r="C138" s="129" t="s">
        <v>2825</v>
      </c>
      <c r="D138" s="124">
        <v>0</v>
      </c>
      <c r="E138" s="125"/>
      <c r="F138" s="125"/>
      <c r="G138" s="125"/>
      <c r="H138" s="125"/>
      <c r="I138" s="125"/>
      <c r="J138" s="125">
        <f t="shared" si="2"/>
        <v>0</v>
      </c>
    </row>
    <row r="139" spans="1:10" ht="20.100000000000001" hidden="1" customHeight="1">
      <c r="A139" s="99" t="s">
        <v>2826</v>
      </c>
      <c r="B139" s="100">
        <v>0</v>
      </c>
      <c r="C139" s="129" t="s">
        <v>2826</v>
      </c>
      <c r="D139" s="124">
        <v>0</v>
      </c>
      <c r="E139" s="125"/>
      <c r="F139" s="125"/>
      <c r="G139" s="125"/>
      <c r="H139" s="125"/>
      <c r="I139" s="125"/>
      <c r="J139" s="125">
        <f t="shared" si="2"/>
        <v>0</v>
      </c>
    </row>
    <row r="140" spans="1:10" ht="20.100000000000001" hidden="1" customHeight="1">
      <c r="A140" s="99" t="s">
        <v>2827</v>
      </c>
      <c r="B140" s="100">
        <v>0</v>
      </c>
      <c r="C140" s="129" t="s">
        <v>2827</v>
      </c>
      <c r="D140" s="124">
        <v>0</v>
      </c>
      <c r="E140" s="125"/>
      <c r="F140" s="125"/>
      <c r="G140" s="125"/>
      <c r="H140" s="125"/>
      <c r="I140" s="125"/>
      <c r="J140" s="125">
        <f t="shared" si="2"/>
        <v>0</v>
      </c>
    </row>
    <row r="141" spans="1:10" ht="20.100000000000001" hidden="1" customHeight="1">
      <c r="A141" s="99" t="s">
        <v>2828</v>
      </c>
      <c r="B141" s="100">
        <v>0</v>
      </c>
      <c r="C141" s="129" t="s">
        <v>2828</v>
      </c>
      <c r="D141" s="124">
        <v>0</v>
      </c>
      <c r="E141" s="125"/>
      <c r="F141" s="125"/>
      <c r="G141" s="125"/>
      <c r="H141" s="125"/>
      <c r="I141" s="125"/>
      <c r="J141" s="125">
        <f t="shared" si="2"/>
        <v>0</v>
      </c>
    </row>
    <row r="142" spans="1:10" ht="20.100000000000001" hidden="1" customHeight="1">
      <c r="A142" s="99" t="s">
        <v>2829</v>
      </c>
      <c r="B142" s="100">
        <v>0</v>
      </c>
      <c r="C142" s="129" t="s">
        <v>2829</v>
      </c>
      <c r="D142" s="124">
        <v>0</v>
      </c>
      <c r="E142" s="125"/>
      <c r="F142" s="125"/>
      <c r="G142" s="125"/>
      <c r="H142" s="125"/>
      <c r="I142" s="125"/>
      <c r="J142" s="125">
        <f t="shared" si="2"/>
        <v>0</v>
      </c>
    </row>
    <row r="143" spans="1:10" ht="20.100000000000001" hidden="1" customHeight="1">
      <c r="A143" s="99" t="s">
        <v>2830</v>
      </c>
      <c r="B143" s="100">
        <v>0</v>
      </c>
      <c r="C143" s="129" t="s">
        <v>2830</v>
      </c>
      <c r="D143" s="124">
        <v>0</v>
      </c>
      <c r="E143" s="125"/>
      <c r="F143" s="125"/>
      <c r="G143" s="125"/>
      <c r="H143" s="125"/>
      <c r="I143" s="125"/>
      <c r="J143" s="125">
        <f t="shared" si="2"/>
        <v>0</v>
      </c>
    </row>
    <row r="144" spans="1:10" ht="20.100000000000001" hidden="1" customHeight="1">
      <c r="A144" s="99" t="s">
        <v>2831</v>
      </c>
      <c r="B144" s="100">
        <v>0</v>
      </c>
      <c r="C144" s="129" t="s">
        <v>2831</v>
      </c>
      <c r="D144" s="124">
        <v>0</v>
      </c>
      <c r="E144" s="125"/>
      <c r="F144" s="125"/>
      <c r="G144" s="125"/>
      <c r="H144" s="125"/>
      <c r="I144" s="125"/>
      <c r="J144" s="125">
        <f t="shared" si="2"/>
        <v>0</v>
      </c>
    </row>
    <row r="145" spans="1:10" ht="20.100000000000001" hidden="1" customHeight="1">
      <c r="A145" s="99" t="s">
        <v>2832</v>
      </c>
      <c r="B145" s="100">
        <v>0</v>
      </c>
      <c r="C145" s="129" t="s">
        <v>2832</v>
      </c>
      <c r="D145" s="124">
        <v>0</v>
      </c>
      <c r="E145" s="125"/>
      <c r="F145" s="125"/>
      <c r="G145" s="125"/>
      <c r="H145" s="125"/>
      <c r="I145" s="125"/>
      <c r="J145" s="125">
        <f t="shared" si="2"/>
        <v>0</v>
      </c>
    </row>
    <row r="146" spans="1:10" ht="20.100000000000001" hidden="1" customHeight="1">
      <c r="A146" s="99" t="s">
        <v>2833</v>
      </c>
      <c r="B146" s="100">
        <v>0</v>
      </c>
      <c r="C146" s="129" t="s">
        <v>2833</v>
      </c>
      <c r="D146" s="124">
        <v>0</v>
      </c>
      <c r="E146" s="125"/>
      <c r="F146" s="125"/>
      <c r="G146" s="125"/>
      <c r="H146" s="125"/>
      <c r="I146" s="125"/>
      <c r="J146" s="125">
        <f t="shared" si="2"/>
        <v>0</v>
      </c>
    </row>
    <row r="147" spans="1:10" ht="20.100000000000001" hidden="1" customHeight="1">
      <c r="A147" s="99" t="s">
        <v>2834</v>
      </c>
      <c r="B147" s="100">
        <v>0</v>
      </c>
      <c r="C147" s="129" t="s">
        <v>2834</v>
      </c>
      <c r="D147" s="124">
        <v>0</v>
      </c>
      <c r="E147" s="125"/>
      <c r="F147" s="125"/>
      <c r="G147" s="125"/>
      <c r="H147" s="125"/>
      <c r="I147" s="125"/>
      <c r="J147" s="125">
        <f t="shared" si="2"/>
        <v>0</v>
      </c>
    </row>
    <row r="148" spans="1:10" ht="20.100000000000001" hidden="1" customHeight="1">
      <c r="A148" s="99" t="s">
        <v>2835</v>
      </c>
      <c r="B148" s="100">
        <v>0</v>
      </c>
      <c r="C148" s="129" t="s">
        <v>2835</v>
      </c>
      <c r="D148" s="124">
        <v>0</v>
      </c>
      <c r="E148" s="125"/>
      <c r="F148" s="125"/>
      <c r="G148" s="125"/>
      <c r="H148" s="125"/>
      <c r="I148" s="125"/>
      <c r="J148" s="125">
        <f t="shared" si="2"/>
        <v>0</v>
      </c>
    </row>
    <row r="149" spans="1:10" ht="20.100000000000001" hidden="1" customHeight="1">
      <c r="A149" s="99" t="s">
        <v>2836</v>
      </c>
      <c r="B149" s="100">
        <v>0</v>
      </c>
      <c r="C149" s="129" t="s">
        <v>2836</v>
      </c>
      <c r="D149" s="124">
        <v>0</v>
      </c>
      <c r="E149" s="125"/>
      <c r="F149" s="125"/>
      <c r="G149" s="125"/>
      <c r="H149" s="125"/>
      <c r="I149" s="125"/>
      <c r="J149" s="125">
        <f t="shared" si="2"/>
        <v>0</v>
      </c>
    </row>
    <row r="150" spans="1:10" ht="20.100000000000001" hidden="1" customHeight="1">
      <c r="A150" s="99" t="s">
        <v>854</v>
      </c>
      <c r="B150" s="100">
        <v>0</v>
      </c>
      <c r="C150" s="129" t="s">
        <v>854</v>
      </c>
      <c r="D150" s="124">
        <v>0</v>
      </c>
      <c r="E150" s="125"/>
      <c r="F150" s="125"/>
      <c r="G150" s="125"/>
      <c r="H150" s="125"/>
      <c r="I150" s="125"/>
      <c r="J150" s="125">
        <f t="shared" si="2"/>
        <v>0</v>
      </c>
    </row>
    <row r="151" spans="1:10" ht="20.100000000000001" hidden="1" customHeight="1">
      <c r="A151" s="99" t="s">
        <v>2837</v>
      </c>
      <c r="B151" s="100">
        <v>0</v>
      </c>
      <c r="C151" s="129" t="s">
        <v>2837</v>
      </c>
      <c r="D151" s="124">
        <v>0</v>
      </c>
      <c r="E151" s="125"/>
      <c r="F151" s="125"/>
      <c r="G151" s="125"/>
      <c r="H151" s="125"/>
      <c r="I151" s="125"/>
      <c r="J151" s="125">
        <f t="shared" si="2"/>
        <v>0</v>
      </c>
    </row>
    <row r="152" spans="1:10" ht="20.100000000000001" hidden="1" customHeight="1">
      <c r="A152" s="99" t="s">
        <v>2838</v>
      </c>
      <c r="B152" s="100">
        <v>0</v>
      </c>
      <c r="C152" s="129" t="s">
        <v>2838</v>
      </c>
      <c r="D152" s="124">
        <v>0</v>
      </c>
      <c r="E152" s="125"/>
      <c r="F152" s="125"/>
      <c r="G152" s="125"/>
      <c r="H152" s="125"/>
      <c r="I152" s="125"/>
      <c r="J152" s="125">
        <f t="shared" si="2"/>
        <v>0</v>
      </c>
    </row>
    <row r="153" spans="1:10" ht="20.100000000000001" hidden="1" customHeight="1">
      <c r="A153" s="99" t="s">
        <v>2839</v>
      </c>
      <c r="B153" s="100">
        <v>0</v>
      </c>
      <c r="C153" s="129" t="s">
        <v>2839</v>
      </c>
      <c r="D153" s="124">
        <v>0</v>
      </c>
      <c r="E153" s="125"/>
      <c r="F153" s="125"/>
      <c r="G153" s="125"/>
      <c r="H153" s="125"/>
      <c r="I153" s="125"/>
      <c r="J153" s="125">
        <f t="shared" si="2"/>
        <v>0</v>
      </c>
    </row>
    <row r="154" spans="1:10" ht="20.100000000000001" hidden="1" customHeight="1">
      <c r="A154" s="99" t="s">
        <v>2840</v>
      </c>
      <c r="B154" s="100">
        <v>0</v>
      </c>
      <c r="C154" s="129" t="s">
        <v>2840</v>
      </c>
      <c r="D154" s="124">
        <v>0</v>
      </c>
      <c r="E154" s="125"/>
      <c r="F154" s="125"/>
      <c r="G154" s="125"/>
      <c r="H154" s="125"/>
      <c r="I154" s="125"/>
      <c r="J154" s="125">
        <f t="shared" si="2"/>
        <v>0</v>
      </c>
    </row>
    <row r="155" spans="1:10" ht="20.100000000000001" hidden="1" customHeight="1">
      <c r="A155" s="99" t="s">
        <v>2841</v>
      </c>
      <c r="B155" s="100">
        <v>0</v>
      </c>
      <c r="C155" s="129" t="s">
        <v>2841</v>
      </c>
      <c r="D155" s="124">
        <v>0</v>
      </c>
      <c r="E155" s="125"/>
      <c r="F155" s="125"/>
      <c r="G155" s="125"/>
      <c r="H155" s="125"/>
      <c r="I155" s="125"/>
      <c r="J155" s="125">
        <f t="shared" si="2"/>
        <v>0</v>
      </c>
    </row>
    <row r="156" spans="1:10" ht="20.100000000000001" hidden="1" customHeight="1">
      <c r="A156" s="99" t="s">
        <v>2842</v>
      </c>
      <c r="B156" s="100">
        <v>0</v>
      </c>
      <c r="C156" s="129" t="s">
        <v>2842</v>
      </c>
      <c r="D156" s="124">
        <v>0</v>
      </c>
      <c r="E156" s="125"/>
      <c r="F156" s="125"/>
      <c r="G156" s="125"/>
      <c r="H156" s="125"/>
      <c r="I156" s="125"/>
      <c r="J156" s="125">
        <f t="shared" si="2"/>
        <v>0</v>
      </c>
    </row>
    <row r="157" spans="1:10" ht="20.100000000000001" hidden="1" customHeight="1">
      <c r="A157" s="99" t="s">
        <v>2843</v>
      </c>
      <c r="B157" s="100">
        <v>0</v>
      </c>
      <c r="C157" s="129" t="s">
        <v>2843</v>
      </c>
      <c r="D157" s="124">
        <v>0</v>
      </c>
      <c r="E157" s="125"/>
      <c r="F157" s="125"/>
      <c r="G157" s="125"/>
      <c r="H157" s="125"/>
      <c r="I157" s="125"/>
      <c r="J157" s="125">
        <f t="shared" si="2"/>
        <v>0</v>
      </c>
    </row>
    <row r="158" spans="1:10" ht="20.100000000000001" hidden="1" customHeight="1">
      <c r="A158" s="99" t="s">
        <v>826</v>
      </c>
      <c r="B158" s="100">
        <v>0</v>
      </c>
      <c r="C158" s="128" t="s">
        <v>826</v>
      </c>
      <c r="D158" s="124">
        <v>0</v>
      </c>
      <c r="E158" s="125"/>
      <c r="F158" s="125"/>
      <c r="G158" s="125"/>
      <c r="H158" s="125"/>
      <c r="I158" s="125"/>
      <c r="J158" s="125">
        <f t="shared" si="2"/>
        <v>0</v>
      </c>
    </row>
    <row r="159" spans="1:10" ht="20.100000000000001" hidden="1" customHeight="1">
      <c r="A159" s="99" t="s">
        <v>2844</v>
      </c>
      <c r="B159" s="100">
        <v>0</v>
      </c>
      <c r="C159" s="128" t="s">
        <v>2844</v>
      </c>
      <c r="D159" s="124">
        <v>0</v>
      </c>
      <c r="E159" s="125"/>
      <c r="F159" s="125"/>
      <c r="G159" s="125"/>
      <c r="H159" s="125"/>
      <c r="I159" s="125"/>
      <c r="J159" s="125">
        <f t="shared" si="2"/>
        <v>0</v>
      </c>
    </row>
    <row r="160" spans="1:10" ht="20.100000000000001" hidden="1" customHeight="1">
      <c r="A160" s="99" t="s">
        <v>2845</v>
      </c>
      <c r="B160" s="100">
        <v>0</v>
      </c>
      <c r="C160" s="129" t="s">
        <v>2845</v>
      </c>
      <c r="D160" s="124">
        <v>0</v>
      </c>
      <c r="E160" s="125"/>
      <c r="F160" s="125"/>
      <c r="G160" s="125"/>
      <c r="H160" s="125"/>
      <c r="I160" s="125"/>
      <c r="J160" s="125">
        <f t="shared" si="2"/>
        <v>0</v>
      </c>
    </row>
    <row r="161" spans="1:10" ht="20.100000000000001" hidden="1" customHeight="1">
      <c r="A161" s="99" t="s">
        <v>826</v>
      </c>
      <c r="B161" s="100">
        <v>0</v>
      </c>
      <c r="C161" s="128" t="s">
        <v>826</v>
      </c>
      <c r="D161" s="124">
        <v>0</v>
      </c>
      <c r="E161" s="125"/>
      <c r="F161" s="125"/>
      <c r="G161" s="125"/>
      <c r="H161" s="125"/>
      <c r="I161" s="125"/>
      <c r="J161" s="125">
        <f t="shared" si="2"/>
        <v>0</v>
      </c>
    </row>
    <row r="162" spans="1:10" ht="20.100000000000001" hidden="1" customHeight="1">
      <c r="A162" s="99" t="s">
        <v>2846</v>
      </c>
      <c r="B162" s="100">
        <v>0</v>
      </c>
      <c r="C162" s="128" t="s">
        <v>2846</v>
      </c>
      <c r="D162" s="124">
        <v>0</v>
      </c>
      <c r="E162" s="125"/>
      <c r="F162" s="125"/>
      <c r="G162" s="125"/>
      <c r="H162" s="125"/>
      <c r="I162" s="125"/>
      <c r="J162" s="125">
        <f t="shared" si="2"/>
        <v>0</v>
      </c>
    </row>
    <row r="163" spans="1:10" ht="20.100000000000001" hidden="1" customHeight="1">
      <c r="A163" s="99" t="s">
        <v>2847</v>
      </c>
      <c r="B163" s="100">
        <v>0</v>
      </c>
      <c r="C163" s="129" t="s">
        <v>2847</v>
      </c>
      <c r="D163" s="124">
        <v>0</v>
      </c>
      <c r="E163" s="125"/>
      <c r="F163" s="125"/>
      <c r="G163" s="125"/>
      <c r="H163" s="125"/>
      <c r="I163" s="125"/>
      <c r="J163" s="125">
        <f t="shared" si="2"/>
        <v>0</v>
      </c>
    </row>
    <row r="164" spans="1:10" ht="20.100000000000001" hidden="1" customHeight="1">
      <c r="A164" s="99" t="s">
        <v>2848</v>
      </c>
      <c r="B164" s="100">
        <v>0</v>
      </c>
      <c r="C164" s="129" t="s">
        <v>2848</v>
      </c>
      <c r="D164" s="124">
        <v>0</v>
      </c>
      <c r="E164" s="125"/>
      <c r="F164" s="125"/>
      <c r="G164" s="125"/>
      <c r="H164" s="125"/>
      <c r="I164" s="125"/>
      <c r="J164" s="125">
        <f t="shared" si="2"/>
        <v>0</v>
      </c>
    </row>
    <row r="165" spans="1:10" ht="20.100000000000001" hidden="1" customHeight="1">
      <c r="A165" s="99" t="s">
        <v>833</v>
      </c>
      <c r="B165" s="100">
        <v>0</v>
      </c>
      <c r="C165" s="128" t="s">
        <v>833</v>
      </c>
      <c r="D165" s="124">
        <v>0</v>
      </c>
      <c r="E165" s="125"/>
      <c r="F165" s="125"/>
      <c r="G165" s="125"/>
      <c r="H165" s="125"/>
      <c r="I165" s="125"/>
      <c r="J165" s="125">
        <f t="shared" si="2"/>
        <v>0</v>
      </c>
    </row>
    <row r="166" spans="1:10" ht="20.100000000000001" hidden="1" customHeight="1">
      <c r="A166" s="99" t="s">
        <v>2817</v>
      </c>
      <c r="B166" s="100">
        <v>0</v>
      </c>
      <c r="C166" s="128" t="s">
        <v>2817</v>
      </c>
      <c r="D166" s="124">
        <v>0</v>
      </c>
      <c r="E166" s="125"/>
      <c r="F166" s="125"/>
      <c r="G166" s="125"/>
      <c r="H166" s="125"/>
      <c r="I166" s="125"/>
      <c r="J166" s="125">
        <f t="shared" si="2"/>
        <v>0</v>
      </c>
    </row>
    <row r="167" spans="1:10" ht="20.100000000000001" hidden="1" customHeight="1">
      <c r="A167" s="99" t="s">
        <v>2849</v>
      </c>
      <c r="B167" s="100">
        <v>0</v>
      </c>
      <c r="C167" s="128" t="s">
        <v>2849</v>
      </c>
      <c r="D167" s="124">
        <v>0</v>
      </c>
      <c r="E167" s="125"/>
      <c r="F167" s="125"/>
      <c r="G167" s="125"/>
      <c r="H167" s="125"/>
      <c r="I167" s="125"/>
      <c r="J167" s="125">
        <f t="shared" si="2"/>
        <v>0</v>
      </c>
    </row>
    <row r="168" spans="1:10" ht="20.100000000000001" hidden="1" customHeight="1">
      <c r="A168" s="99" t="s">
        <v>2850</v>
      </c>
      <c r="B168" s="100">
        <v>0</v>
      </c>
      <c r="C168" s="127" t="s">
        <v>2850</v>
      </c>
      <c r="D168" s="124">
        <v>0</v>
      </c>
      <c r="E168" s="125"/>
      <c r="F168" s="125"/>
      <c r="G168" s="125"/>
      <c r="H168" s="125"/>
      <c r="I168" s="125"/>
      <c r="J168" s="125">
        <f t="shared" si="2"/>
        <v>0</v>
      </c>
    </row>
    <row r="169" spans="1:10" ht="20.100000000000001" hidden="1" customHeight="1">
      <c r="A169" s="99" t="s">
        <v>2851</v>
      </c>
      <c r="B169" s="100">
        <v>0</v>
      </c>
      <c r="C169" s="129" t="s">
        <v>2851</v>
      </c>
      <c r="D169" s="124">
        <v>0</v>
      </c>
      <c r="E169" s="125"/>
      <c r="F169" s="125"/>
      <c r="G169" s="125"/>
      <c r="H169" s="125"/>
      <c r="I169" s="125"/>
      <c r="J169" s="125">
        <f t="shared" si="2"/>
        <v>0</v>
      </c>
    </row>
    <row r="170" spans="1:10" ht="20.100000000000001" hidden="1" customHeight="1">
      <c r="A170" s="99" t="s">
        <v>2852</v>
      </c>
      <c r="B170" s="100">
        <v>0</v>
      </c>
      <c r="C170" s="129" t="s">
        <v>2852</v>
      </c>
      <c r="D170" s="124">
        <v>0</v>
      </c>
      <c r="E170" s="125"/>
      <c r="F170" s="125"/>
      <c r="G170" s="125"/>
      <c r="H170" s="125"/>
      <c r="I170" s="125"/>
      <c r="J170" s="125">
        <f t="shared" si="2"/>
        <v>0</v>
      </c>
    </row>
    <row r="171" spans="1:10" ht="20.100000000000001" hidden="1" customHeight="1">
      <c r="A171" s="99" t="s">
        <v>2853</v>
      </c>
      <c r="B171" s="100">
        <v>0</v>
      </c>
      <c r="C171" s="129" t="s">
        <v>2853</v>
      </c>
      <c r="D171" s="124">
        <v>0</v>
      </c>
      <c r="E171" s="125"/>
      <c r="F171" s="125"/>
      <c r="G171" s="125"/>
      <c r="H171" s="125"/>
      <c r="I171" s="125"/>
      <c r="J171" s="125">
        <f t="shared" si="2"/>
        <v>0</v>
      </c>
    </row>
    <row r="172" spans="1:10" ht="20.100000000000001" customHeight="1">
      <c r="A172" s="99" t="s">
        <v>2854</v>
      </c>
      <c r="B172" s="100">
        <v>3711.88</v>
      </c>
      <c r="C172" s="127" t="s">
        <v>2854</v>
      </c>
      <c r="D172" s="124">
        <v>3711.88</v>
      </c>
      <c r="E172" s="125">
        <v>708</v>
      </c>
      <c r="F172" s="125">
        <v>2377.7199999999998</v>
      </c>
      <c r="G172" s="125">
        <v>626.16</v>
      </c>
      <c r="H172" s="125"/>
      <c r="I172" s="125"/>
      <c r="J172" s="125">
        <f t="shared" si="2"/>
        <v>3711.88</v>
      </c>
    </row>
    <row r="173" spans="1:10" ht="20.100000000000001" hidden="1" customHeight="1">
      <c r="A173" s="99" t="s">
        <v>1368</v>
      </c>
      <c r="B173" s="100">
        <v>0</v>
      </c>
      <c r="C173" s="129" t="s">
        <v>1368</v>
      </c>
      <c r="D173" s="124">
        <v>0</v>
      </c>
      <c r="E173" s="125"/>
      <c r="F173" s="125"/>
      <c r="G173" s="125"/>
      <c r="H173" s="125"/>
      <c r="I173" s="125"/>
      <c r="J173" s="125">
        <f t="shared" si="2"/>
        <v>0</v>
      </c>
    </row>
    <row r="174" spans="1:10" ht="20.100000000000001" hidden="1" customHeight="1">
      <c r="A174" s="99" t="s">
        <v>1370</v>
      </c>
      <c r="B174" s="100">
        <v>0</v>
      </c>
      <c r="C174" s="129" t="s">
        <v>1370</v>
      </c>
      <c r="D174" s="124">
        <v>0</v>
      </c>
      <c r="E174" s="125"/>
      <c r="F174" s="125"/>
      <c r="G174" s="125"/>
      <c r="H174" s="125"/>
      <c r="I174" s="125"/>
      <c r="J174" s="125">
        <f t="shared" si="2"/>
        <v>0</v>
      </c>
    </row>
    <row r="175" spans="1:10" ht="20.100000000000001" hidden="1" customHeight="1">
      <c r="A175" s="99" t="s">
        <v>1372</v>
      </c>
      <c r="B175" s="100">
        <v>0</v>
      </c>
      <c r="C175" s="129" t="s">
        <v>1372</v>
      </c>
      <c r="D175" s="124">
        <v>0</v>
      </c>
      <c r="E175" s="125"/>
      <c r="F175" s="125"/>
      <c r="G175" s="125"/>
      <c r="H175" s="125"/>
      <c r="I175" s="125"/>
      <c r="J175" s="125">
        <f t="shared" si="2"/>
        <v>0</v>
      </c>
    </row>
    <row r="176" spans="1:10" ht="20.100000000000001" hidden="1" customHeight="1">
      <c r="A176" s="99" t="s">
        <v>2855</v>
      </c>
      <c r="B176" s="100">
        <v>0</v>
      </c>
      <c r="C176" s="129" t="s">
        <v>2855</v>
      </c>
      <c r="D176" s="124">
        <v>0</v>
      </c>
      <c r="E176" s="125"/>
      <c r="F176" s="125"/>
      <c r="G176" s="125"/>
      <c r="H176" s="125"/>
      <c r="I176" s="125"/>
      <c r="J176" s="125">
        <f t="shared" si="2"/>
        <v>0</v>
      </c>
    </row>
    <row r="177" spans="1:10" ht="20.100000000000001" hidden="1" customHeight="1">
      <c r="A177" s="99" t="s">
        <v>1374</v>
      </c>
      <c r="B177" s="100">
        <v>0</v>
      </c>
      <c r="C177" s="129" t="s">
        <v>1374</v>
      </c>
      <c r="D177" s="124">
        <v>0</v>
      </c>
      <c r="E177" s="125"/>
      <c r="F177" s="125"/>
      <c r="G177" s="125"/>
      <c r="H177" s="125"/>
      <c r="I177" s="125"/>
      <c r="J177" s="125">
        <f t="shared" si="2"/>
        <v>0</v>
      </c>
    </row>
    <row r="178" spans="1:10" ht="20.100000000000001" hidden="1" customHeight="1">
      <c r="A178" s="99" t="s">
        <v>2856</v>
      </c>
      <c r="B178" s="100">
        <v>0</v>
      </c>
      <c r="C178" s="129" t="s">
        <v>2856</v>
      </c>
      <c r="D178" s="124">
        <v>0</v>
      </c>
      <c r="E178" s="125"/>
      <c r="F178" s="125"/>
      <c r="G178" s="125"/>
      <c r="H178" s="125"/>
      <c r="I178" s="125"/>
      <c r="J178" s="125">
        <f t="shared" si="2"/>
        <v>0</v>
      </c>
    </row>
    <row r="179" spans="1:10" ht="20.100000000000001" hidden="1" customHeight="1">
      <c r="A179" s="99" t="s">
        <v>2857</v>
      </c>
      <c r="B179" s="100">
        <v>0</v>
      </c>
      <c r="C179" s="129" t="s">
        <v>2857</v>
      </c>
      <c r="D179" s="124">
        <v>0</v>
      </c>
      <c r="E179" s="125"/>
      <c r="F179" s="125"/>
      <c r="G179" s="125"/>
      <c r="H179" s="125"/>
      <c r="I179" s="125"/>
      <c r="J179" s="125">
        <f t="shared" si="2"/>
        <v>0</v>
      </c>
    </row>
    <row r="180" spans="1:10" ht="20.100000000000001" hidden="1" customHeight="1">
      <c r="A180" s="99" t="s">
        <v>2858</v>
      </c>
      <c r="B180" s="100">
        <v>0</v>
      </c>
      <c r="C180" s="129" t="s">
        <v>2858</v>
      </c>
      <c r="D180" s="124">
        <v>0</v>
      </c>
      <c r="E180" s="125"/>
      <c r="F180" s="125"/>
      <c r="G180" s="125"/>
      <c r="H180" s="125"/>
      <c r="I180" s="125"/>
      <c r="J180" s="125">
        <f t="shared" si="2"/>
        <v>0</v>
      </c>
    </row>
    <row r="181" spans="1:10" ht="20.100000000000001" hidden="1" customHeight="1">
      <c r="A181" s="99" t="s">
        <v>2859</v>
      </c>
      <c r="B181" s="100">
        <v>0</v>
      </c>
      <c r="C181" s="129" t="s">
        <v>2859</v>
      </c>
      <c r="D181" s="124">
        <v>0</v>
      </c>
      <c r="E181" s="125"/>
      <c r="F181" s="125"/>
      <c r="G181" s="125"/>
      <c r="H181" s="125"/>
      <c r="I181" s="125"/>
      <c r="J181" s="125">
        <f t="shared" si="2"/>
        <v>0</v>
      </c>
    </row>
    <row r="182" spans="1:10" ht="20.100000000000001" hidden="1" customHeight="1">
      <c r="A182" s="99" t="s">
        <v>2860</v>
      </c>
      <c r="B182" s="100">
        <v>0</v>
      </c>
      <c r="C182" s="129" t="s">
        <v>2860</v>
      </c>
      <c r="D182" s="124">
        <v>0</v>
      </c>
      <c r="E182" s="125"/>
      <c r="F182" s="125"/>
      <c r="G182" s="125"/>
      <c r="H182" s="125"/>
      <c r="I182" s="125"/>
      <c r="J182" s="125">
        <f t="shared" si="2"/>
        <v>0</v>
      </c>
    </row>
    <row r="183" spans="1:10" ht="20.100000000000001" hidden="1" customHeight="1">
      <c r="A183" s="99" t="s">
        <v>2861</v>
      </c>
      <c r="B183" s="100">
        <v>0</v>
      </c>
      <c r="C183" s="129" t="s">
        <v>2861</v>
      </c>
      <c r="D183" s="124">
        <v>0</v>
      </c>
      <c r="E183" s="125"/>
      <c r="F183" s="125"/>
      <c r="G183" s="125"/>
      <c r="H183" s="125"/>
      <c r="I183" s="125"/>
      <c r="J183" s="125">
        <f t="shared" si="2"/>
        <v>0</v>
      </c>
    </row>
    <row r="184" spans="1:10" ht="20.100000000000001" hidden="1" customHeight="1">
      <c r="A184" s="99" t="s">
        <v>1376</v>
      </c>
      <c r="B184" s="100">
        <v>0</v>
      </c>
      <c r="C184" s="129" t="s">
        <v>1376</v>
      </c>
      <c r="D184" s="124">
        <v>0</v>
      </c>
      <c r="E184" s="125"/>
      <c r="F184" s="125"/>
      <c r="G184" s="125"/>
      <c r="H184" s="125"/>
      <c r="I184" s="125"/>
      <c r="J184" s="125">
        <f t="shared" si="2"/>
        <v>0</v>
      </c>
    </row>
    <row r="185" spans="1:10" ht="20.100000000000001" hidden="1" customHeight="1">
      <c r="A185" s="99" t="s">
        <v>1378</v>
      </c>
      <c r="B185" s="100">
        <v>0</v>
      </c>
      <c r="C185" s="129" t="s">
        <v>1378</v>
      </c>
      <c r="D185" s="124">
        <v>0</v>
      </c>
      <c r="E185" s="125"/>
      <c r="F185" s="125"/>
      <c r="G185" s="125"/>
      <c r="H185" s="125"/>
      <c r="I185" s="125"/>
      <c r="J185" s="125">
        <f t="shared" si="2"/>
        <v>0</v>
      </c>
    </row>
    <row r="186" spans="1:10" ht="20.100000000000001" customHeight="1">
      <c r="A186" s="99" t="s">
        <v>1380</v>
      </c>
      <c r="B186" s="100">
        <v>3711.88</v>
      </c>
      <c r="C186" s="129" t="s">
        <v>1380</v>
      </c>
      <c r="D186" s="124">
        <v>3711.88</v>
      </c>
      <c r="E186" s="125">
        <f>E187+E188+E191+E195+E196</f>
        <v>708</v>
      </c>
      <c r="F186" s="125">
        <v>2377.7199999999998</v>
      </c>
      <c r="G186" s="125">
        <v>626.16</v>
      </c>
      <c r="H186" s="125"/>
      <c r="I186" s="125"/>
      <c r="J186" s="125">
        <f t="shared" si="2"/>
        <v>3711.88</v>
      </c>
    </row>
    <row r="187" spans="1:10" ht="20.100000000000001" customHeight="1">
      <c r="A187" s="99" t="s">
        <v>1382</v>
      </c>
      <c r="B187" s="100">
        <v>541</v>
      </c>
      <c r="C187" s="129" t="s">
        <v>1382</v>
      </c>
      <c r="D187" s="124">
        <v>541</v>
      </c>
      <c r="E187" s="125">
        <v>38</v>
      </c>
      <c r="F187" s="125">
        <v>503</v>
      </c>
      <c r="G187" s="125"/>
      <c r="H187" s="125"/>
      <c r="I187" s="125"/>
      <c r="J187" s="125">
        <f t="shared" si="2"/>
        <v>541</v>
      </c>
    </row>
    <row r="188" spans="1:10" ht="20.100000000000001" customHeight="1">
      <c r="A188" s="99" t="s">
        <v>1384</v>
      </c>
      <c r="B188" s="100">
        <v>792.76</v>
      </c>
      <c r="C188" s="129" t="s">
        <v>1384</v>
      </c>
      <c r="D188" s="124">
        <v>792.76</v>
      </c>
      <c r="E188" s="125">
        <v>30</v>
      </c>
      <c r="F188" s="125">
        <v>519.6</v>
      </c>
      <c r="G188" s="125">
        <v>243.16</v>
      </c>
      <c r="H188" s="125"/>
      <c r="I188" s="125"/>
      <c r="J188" s="125">
        <f t="shared" si="2"/>
        <v>792.76</v>
      </c>
    </row>
    <row r="189" spans="1:10" ht="20.100000000000001" customHeight="1">
      <c r="A189" s="99" t="s">
        <v>1386</v>
      </c>
      <c r="B189" s="100">
        <v>20</v>
      </c>
      <c r="C189" s="129" t="s">
        <v>1386</v>
      </c>
      <c r="D189" s="124">
        <v>20</v>
      </c>
      <c r="E189" s="125"/>
      <c r="F189" s="125">
        <v>3</v>
      </c>
      <c r="G189" s="125">
        <v>17</v>
      </c>
      <c r="H189" s="125"/>
      <c r="I189" s="125"/>
      <c r="J189" s="125">
        <f t="shared" si="2"/>
        <v>20</v>
      </c>
    </row>
    <row r="190" spans="1:10" ht="20.100000000000001" hidden="1" customHeight="1">
      <c r="A190" s="99" t="s">
        <v>2862</v>
      </c>
      <c r="B190" s="100">
        <v>0</v>
      </c>
      <c r="C190" s="129" t="s">
        <v>2862</v>
      </c>
      <c r="D190" s="124">
        <v>0</v>
      </c>
      <c r="E190" s="125"/>
      <c r="F190" s="125"/>
      <c r="G190" s="125"/>
      <c r="H190" s="125"/>
      <c r="I190" s="125"/>
      <c r="J190" s="125">
        <f t="shared" si="2"/>
        <v>0</v>
      </c>
    </row>
    <row r="191" spans="1:10" ht="20.100000000000001" customHeight="1">
      <c r="A191" s="99" t="s">
        <v>1388</v>
      </c>
      <c r="B191" s="100">
        <v>108</v>
      </c>
      <c r="C191" s="129" t="s">
        <v>1388</v>
      </c>
      <c r="D191" s="124">
        <v>108</v>
      </c>
      <c r="E191" s="125">
        <v>108</v>
      </c>
      <c r="F191" s="125"/>
      <c r="G191" s="125"/>
      <c r="H191" s="125"/>
      <c r="I191" s="125"/>
      <c r="J191" s="125">
        <f t="shared" si="2"/>
        <v>108</v>
      </c>
    </row>
    <row r="192" spans="1:10" ht="20.100000000000001" hidden="1" customHeight="1">
      <c r="A192" s="99" t="s">
        <v>2863</v>
      </c>
      <c r="B192" s="100">
        <v>0</v>
      </c>
      <c r="C192" s="129" t="s">
        <v>2863</v>
      </c>
      <c r="D192" s="124">
        <v>0</v>
      </c>
      <c r="E192" s="125"/>
      <c r="F192" s="125"/>
      <c r="G192" s="125"/>
      <c r="H192" s="125"/>
      <c r="I192" s="125"/>
      <c r="J192" s="125">
        <f t="shared" si="2"/>
        <v>0</v>
      </c>
    </row>
    <row r="193" spans="1:10" ht="20.100000000000001" hidden="1" customHeight="1">
      <c r="A193" s="99" t="s">
        <v>2864</v>
      </c>
      <c r="B193" s="100">
        <v>0</v>
      </c>
      <c r="C193" s="129" t="s">
        <v>2864</v>
      </c>
      <c r="D193" s="124">
        <v>0</v>
      </c>
      <c r="E193" s="125"/>
      <c r="F193" s="125"/>
      <c r="G193" s="125"/>
      <c r="H193" s="125"/>
      <c r="I193" s="125"/>
      <c r="J193" s="125">
        <f t="shared" si="2"/>
        <v>0</v>
      </c>
    </row>
    <row r="194" spans="1:10" ht="20.100000000000001" hidden="1" customHeight="1">
      <c r="A194" s="99" t="s">
        <v>2865</v>
      </c>
      <c r="B194" s="100">
        <v>0</v>
      </c>
      <c r="C194" s="129" t="s">
        <v>2865</v>
      </c>
      <c r="D194" s="124">
        <v>0</v>
      </c>
      <c r="E194" s="125"/>
      <c r="F194" s="125"/>
      <c r="G194" s="125"/>
      <c r="H194" s="125"/>
      <c r="I194" s="125"/>
      <c r="J194" s="125">
        <f t="shared" si="2"/>
        <v>0</v>
      </c>
    </row>
    <row r="195" spans="1:10" ht="20.100000000000001" customHeight="1">
      <c r="A195" s="99" t="s">
        <v>3033</v>
      </c>
      <c r="B195" s="100">
        <v>182</v>
      </c>
      <c r="C195" s="129" t="s">
        <v>2866</v>
      </c>
      <c r="D195" s="124">
        <v>182</v>
      </c>
      <c r="E195" s="125">
        <v>182</v>
      </c>
      <c r="F195" s="125"/>
      <c r="G195" s="125"/>
      <c r="H195" s="125"/>
      <c r="I195" s="125"/>
      <c r="J195" s="125">
        <f t="shared" si="2"/>
        <v>182</v>
      </c>
    </row>
    <row r="196" spans="1:10" ht="20.100000000000001" customHeight="1">
      <c r="A196" s="99" t="s">
        <v>1390</v>
      </c>
      <c r="B196" s="100">
        <v>2068.12</v>
      </c>
      <c r="C196" s="129" t="s">
        <v>1390</v>
      </c>
      <c r="D196" s="124">
        <v>2068.12</v>
      </c>
      <c r="E196" s="125">
        <v>350</v>
      </c>
      <c r="F196" s="125">
        <v>1352.12</v>
      </c>
      <c r="G196" s="125">
        <v>366</v>
      </c>
      <c r="H196" s="125"/>
      <c r="I196" s="125"/>
      <c r="J196" s="125">
        <f t="shared" si="2"/>
        <v>2068.12</v>
      </c>
    </row>
    <row r="197" spans="1:10" ht="20.100000000000001" customHeight="1">
      <c r="A197" s="99" t="s">
        <v>2867</v>
      </c>
      <c r="B197" s="100">
        <v>18600</v>
      </c>
      <c r="C197" s="127" t="s">
        <v>2868</v>
      </c>
      <c r="D197" s="124">
        <v>17000</v>
      </c>
      <c r="E197" s="125"/>
      <c r="F197" s="125"/>
      <c r="G197" s="125"/>
      <c r="H197" s="125"/>
      <c r="I197" s="125">
        <v>17000</v>
      </c>
      <c r="J197" s="125">
        <f t="shared" si="2"/>
        <v>17000</v>
      </c>
    </row>
    <row r="198" spans="1:10" ht="20.100000000000001" hidden="1" customHeight="1">
      <c r="A198" s="99" t="s">
        <v>2869</v>
      </c>
      <c r="B198" s="100">
        <v>0</v>
      </c>
      <c r="C198" s="127" t="s">
        <v>2869</v>
      </c>
      <c r="D198" s="124">
        <v>0</v>
      </c>
      <c r="E198" s="125"/>
      <c r="F198" s="125"/>
      <c r="G198" s="125"/>
      <c r="H198" s="125"/>
      <c r="I198" s="125"/>
      <c r="J198" s="125">
        <f t="shared" ref="J198:J230" si="3">E198+F198+G198+H198+I198</f>
        <v>0</v>
      </c>
    </row>
    <row r="199" spans="1:10" ht="20.100000000000001" hidden="1" customHeight="1">
      <c r="A199" s="99" t="s">
        <v>2870</v>
      </c>
      <c r="B199" s="100">
        <v>0</v>
      </c>
      <c r="C199" s="127" t="s">
        <v>2870</v>
      </c>
      <c r="D199" s="124">
        <v>0</v>
      </c>
      <c r="E199" s="125"/>
      <c r="F199" s="125"/>
      <c r="G199" s="125"/>
      <c r="H199" s="125"/>
      <c r="I199" s="125"/>
      <c r="J199" s="125">
        <f t="shared" si="3"/>
        <v>0</v>
      </c>
    </row>
    <row r="200" spans="1:10" ht="20.100000000000001" hidden="1" customHeight="1">
      <c r="A200" s="99" t="s">
        <v>2871</v>
      </c>
      <c r="B200" s="100">
        <v>0</v>
      </c>
      <c r="C200" s="127" t="s">
        <v>2871</v>
      </c>
      <c r="D200" s="124">
        <v>0</v>
      </c>
      <c r="E200" s="125"/>
      <c r="F200" s="125"/>
      <c r="G200" s="125"/>
      <c r="H200" s="125"/>
      <c r="I200" s="125"/>
      <c r="J200" s="125">
        <f t="shared" si="3"/>
        <v>0</v>
      </c>
    </row>
    <row r="201" spans="1:10" ht="20.100000000000001" customHeight="1">
      <c r="A201" s="99" t="s">
        <v>1396</v>
      </c>
      <c r="B201" s="100">
        <v>18600</v>
      </c>
      <c r="C201" s="127" t="s">
        <v>1396</v>
      </c>
      <c r="D201" s="124">
        <v>17000</v>
      </c>
      <c r="E201" s="125"/>
      <c r="F201" s="125"/>
      <c r="G201" s="125"/>
      <c r="H201" s="125"/>
      <c r="I201" s="125">
        <v>17000</v>
      </c>
      <c r="J201" s="125">
        <f t="shared" si="3"/>
        <v>17000</v>
      </c>
    </row>
    <row r="202" spans="1:10" ht="20.100000000000001" hidden="1" customHeight="1">
      <c r="A202" s="99" t="s">
        <v>2872</v>
      </c>
      <c r="B202" s="100">
        <v>0</v>
      </c>
      <c r="C202" s="127" t="s">
        <v>2872</v>
      </c>
      <c r="D202" s="124">
        <v>0</v>
      </c>
      <c r="E202" s="125"/>
      <c r="F202" s="125"/>
      <c r="G202" s="125"/>
      <c r="H202" s="125"/>
      <c r="I202" s="125"/>
      <c r="J202" s="125">
        <f t="shared" si="3"/>
        <v>0</v>
      </c>
    </row>
    <row r="203" spans="1:10" ht="20.100000000000001" hidden="1" customHeight="1">
      <c r="A203" s="99" t="s">
        <v>2873</v>
      </c>
      <c r="B203" s="100">
        <v>0</v>
      </c>
      <c r="C203" s="127" t="s">
        <v>2873</v>
      </c>
      <c r="D203" s="124">
        <v>0</v>
      </c>
      <c r="E203" s="125"/>
      <c r="F203" s="125"/>
      <c r="G203" s="125"/>
      <c r="H203" s="125"/>
      <c r="I203" s="125"/>
      <c r="J203" s="125">
        <f t="shared" si="3"/>
        <v>0</v>
      </c>
    </row>
    <row r="204" spans="1:10" ht="20.100000000000001" hidden="1" customHeight="1">
      <c r="A204" s="99" t="s">
        <v>2874</v>
      </c>
      <c r="B204" s="100">
        <v>0</v>
      </c>
      <c r="C204" s="127" t="s">
        <v>2874</v>
      </c>
      <c r="D204" s="124">
        <v>0</v>
      </c>
      <c r="E204" s="125"/>
      <c r="F204" s="125"/>
      <c r="G204" s="125"/>
      <c r="H204" s="125"/>
      <c r="I204" s="125"/>
      <c r="J204" s="125">
        <f t="shared" si="3"/>
        <v>0</v>
      </c>
    </row>
    <row r="205" spans="1:10" ht="20.100000000000001" hidden="1" customHeight="1">
      <c r="A205" s="99" t="s">
        <v>2875</v>
      </c>
      <c r="B205" s="100">
        <v>0</v>
      </c>
      <c r="C205" s="127" t="s">
        <v>2875</v>
      </c>
      <c r="D205" s="124">
        <v>0</v>
      </c>
      <c r="E205" s="125"/>
      <c r="F205" s="125"/>
      <c r="G205" s="125"/>
      <c r="H205" s="125"/>
      <c r="I205" s="125"/>
      <c r="J205" s="125">
        <f t="shared" si="3"/>
        <v>0</v>
      </c>
    </row>
    <row r="206" spans="1:10" ht="20.100000000000001" hidden="1" customHeight="1">
      <c r="A206" s="99" t="s">
        <v>2876</v>
      </c>
      <c r="B206" s="100">
        <v>0</v>
      </c>
      <c r="C206" s="127" t="s">
        <v>2876</v>
      </c>
      <c r="D206" s="124">
        <v>0</v>
      </c>
      <c r="E206" s="125"/>
      <c r="F206" s="125"/>
      <c r="G206" s="125"/>
      <c r="H206" s="125"/>
      <c r="I206" s="125"/>
      <c r="J206" s="125">
        <f t="shared" si="3"/>
        <v>0</v>
      </c>
    </row>
    <row r="207" spans="1:10" ht="20.100000000000001" hidden="1" customHeight="1">
      <c r="A207" s="99" t="s">
        <v>2877</v>
      </c>
      <c r="B207" s="100">
        <v>0</v>
      </c>
      <c r="C207" s="127" t="s">
        <v>2877</v>
      </c>
      <c r="D207" s="124">
        <v>0</v>
      </c>
      <c r="E207" s="125"/>
      <c r="F207" s="125"/>
      <c r="G207" s="125"/>
      <c r="H207" s="125"/>
      <c r="I207" s="125"/>
      <c r="J207" s="125">
        <f t="shared" si="3"/>
        <v>0</v>
      </c>
    </row>
    <row r="208" spans="1:10" ht="20.100000000000001" hidden="1" customHeight="1">
      <c r="A208" s="99" t="s">
        <v>2878</v>
      </c>
      <c r="B208" s="100">
        <v>0</v>
      </c>
      <c r="C208" s="127" t="s">
        <v>2878</v>
      </c>
      <c r="D208" s="124">
        <v>0</v>
      </c>
      <c r="E208" s="125"/>
      <c r="F208" s="125"/>
      <c r="G208" s="125"/>
      <c r="H208" s="125"/>
      <c r="I208" s="125"/>
      <c r="J208" s="125">
        <f t="shared" si="3"/>
        <v>0</v>
      </c>
    </row>
    <row r="209" spans="1:10" ht="20.100000000000001" hidden="1" customHeight="1">
      <c r="A209" s="99" t="s">
        <v>1398</v>
      </c>
      <c r="B209" s="100">
        <v>0</v>
      </c>
      <c r="C209" s="127" t="s">
        <v>1398</v>
      </c>
      <c r="D209" s="124">
        <v>0</v>
      </c>
      <c r="E209" s="125"/>
      <c r="F209" s="125"/>
      <c r="G209" s="125"/>
      <c r="H209" s="125"/>
      <c r="I209" s="125"/>
      <c r="J209" s="125">
        <f t="shared" si="3"/>
        <v>0</v>
      </c>
    </row>
    <row r="210" spans="1:10" ht="20.100000000000001" hidden="1" customHeight="1">
      <c r="A210" s="99" t="s">
        <v>2879</v>
      </c>
      <c r="B210" s="100">
        <v>0</v>
      </c>
      <c r="C210" s="127" t="s">
        <v>2879</v>
      </c>
      <c r="D210" s="124">
        <v>0</v>
      </c>
      <c r="E210" s="125"/>
      <c r="F210" s="125"/>
      <c r="G210" s="125"/>
      <c r="H210" s="125"/>
      <c r="I210" s="125"/>
      <c r="J210" s="125">
        <f t="shared" si="3"/>
        <v>0</v>
      </c>
    </row>
    <row r="211" spans="1:10" ht="20.100000000000001" hidden="1" customHeight="1">
      <c r="A211" s="99" t="s">
        <v>2880</v>
      </c>
      <c r="B211" s="100">
        <v>0</v>
      </c>
      <c r="C211" s="127" t="s">
        <v>2880</v>
      </c>
      <c r="D211" s="133">
        <v>0</v>
      </c>
      <c r="E211" s="125"/>
      <c r="F211" s="125"/>
      <c r="G211" s="125"/>
      <c r="H211" s="125"/>
      <c r="I211" s="125"/>
      <c r="J211" s="125">
        <f t="shared" si="3"/>
        <v>0</v>
      </c>
    </row>
    <row r="212" spans="1:10" ht="20.100000000000001" hidden="1" customHeight="1">
      <c r="A212" s="99" t="s">
        <v>2881</v>
      </c>
      <c r="B212" s="100">
        <v>0</v>
      </c>
      <c r="C212" s="127" t="s">
        <v>2881</v>
      </c>
      <c r="D212" s="133">
        <v>0</v>
      </c>
      <c r="E212" s="125"/>
      <c r="F212" s="125"/>
      <c r="G212" s="125"/>
      <c r="H212" s="125"/>
      <c r="I212" s="125"/>
      <c r="J212" s="125">
        <f t="shared" si="3"/>
        <v>0</v>
      </c>
    </row>
    <row r="213" spans="1:10" ht="20.100000000000001" hidden="1" customHeight="1">
      <c r="A213" s="99" t="s">
        <v>2882</v>
      </c>
      <c r="B213" s="100">
        <v>0</v>
      </c>
      <c r="C213" s="127" t="s">
        <v>2882</v>
      </c>
      <c r="D213" s="133">
        <v>0</v>
      </c>
      <c r="E213" s="125"/>
      <c r="F213" s="125"/>
      <c r="G213" s="125"/>
      <c r="H213" s="125"/>
      <c r="I213" s="125"/>
      <c r="J213" s="125">
        <f t="shared" si="3"/>
        <v>0</v>
      </c>
    </row>
    <row r="214" spans="1:10" ht="20.100000000000001" hidden="1" customHeight="1">
      <c r="A214" s="99" t="s">
        <v>2883</v>
      </c>
      <c r="B214" s="100">
        <v>0</v>
      </c>
      <c r="C214" s="127" t="s">
        <v>2883</v>
      </c>
      <c r="D214" s="133">
        <v>0</v>
      </c>
      <c r="E214" s="125"/>
      <c r="F214" s="125"/>
      <c r="G214" s="125"/>
      <c r="H214" s="125"/>
      <c r="I214" s="125"/>
      <c r="J214" s="125">
        <f t="shared" si="3"/>
        <v>0</v>
      </c>
    </row>
    <row r="215" spans="1:10" ht="20.100000000000001" hidden="1" customHeight="1">
      <c r="A215" s="99" t="s">
        <v>2884</v>
      </c>
      <c r="B215" s="100">
        <v>0</v>
      </c>
      <c r="C215" s="127" t="s">
        <v>2884</v>
      </c>
      <c r="D215" s="133">
        <v>0</v>
      </c>
      <c r="E215" s="125"/>
      <c r="F215" s="125"/>
      <c r="G215" s="125"/>
      <c r="H215" s="125"/>
      <c r="I215" s="125"/>
      <c r="J215" s="125">
        <f t="shared" si="3"/>
        <v>0</v>
      </c>
    </row>
    <row r="216" spans="1:10" ht="20.100000000000001" hidden="1" customHeight="1">
      <c r="A216" s="99" t="s">
        <v>2885</v>
      </c>
      <c r="B216" s="100">
        <v>0</v>
      </c>
      <c r="C216" s="127" t="s">
        <v>2885</v>
      </c>
      <c r="D216" s="133">
        <v>0</v>
      </c>
      <c r="E216" s="125"/>
      <c r="F216" s="125"/>
      <c r="G216" s="125"/>
      <c r="H216" s="125"/>
      <c r="I216" s="125"/>
      <c r="J216" s="125">
        <f t="shared" si="3"/>
        <v>0</v>
      </c>
    </row>
    <row r="217" spans="1:10" ht="20.100000000000001" hidden="1" customHeight="1">
      <c r="A217" s="99" t="s">
        <v>2886</v>
      </c>
      <c r="B217" s="100">
        <v>0</v>
      </c>
      <c r="C217" s="127" t="s">
        <v>2886</v>
      </c>
      <c r="D217" s="133">
        <v>0</v>
      </c>
      <c r="E217" s="125"/>
      <c r="F217" s="125"/>
      <c r="G217" s="125"/>
      <c r="H217" s="125"/>
      <c r="I217" s="125"/>
      <c r="J217" s="125">
        <f t="shared" si="3"/>
        <v>0</v>
      </c>
    </row>
    <row r="218" spans="1:10" ht="20.100000000000001" hidden="1" customHeight="1">
      <c r="A218" s="99" t="s">
        <v>2887</v>
      </c>
      <c r="B218" s="100">
        <v>0</v>
      </c>
      <c r="C218" s="127" t="s">
        <v>2887</v>
      </c>
      <c r="D218" s="133">
        <v>0</v>
      </c>
      <c r="E218" s="125"/>
      <c r="F218" s="125"/>
      <c r="G218" s="125"/>
      <c r="H218" s="125"/>
      <c r="I218" s="125"/>
      <c r="J218" s="125">
        <f t="shared" si="3"/>
        <v>0</v>
      </c>
    </row>
    <row r="219" spans="1:10" ht="20.100000000000001" hidden="1" customHeight="1">
      <c r="A219" s="99" t="s">
        <v>2888</v>
      </c>
      <c r="B219" s="100">
        <v>0</v>
      </c>
      <c r="C219" s="127" t="s">
        <v>2888</v>
      </c>
      <c r="D219" s="133">
        <v>0</v>
      </c>
      <c r="E219" s="125"/>
      <c r="F219" s="125"/>
      <c r="G219" s="125"/>
      <c r="H219" s="125"/>
      <c r="I219" s="125"/>
      <c r="J219" s="125">
        <f t="shared" si="3"/>
        <v>0</v>
      </c>
    </row>
    <row r="220" spans="1:10" ht="20.100000000000001" hidden="1" customHeight="1">
      <c r="A220" s="99" t="s">
        <v>2889</v>
      </c>
      <c r="B220" s="100">
        <v>0</v>
      </c>
      <c r="C220" s="127" t="s">
        <v>2889</v>
      </c>
      <c r="D220" s="133">
        <v>0</v>
      </c>
      <c r="E220" s="125"/>
      <c r="F220" s="125"/>
      <c r="G220" s="125"/>
      <c r="H220" s="125"/>
      <c r="I220" s="125"/>
      <c r="J220" s="125">
        <f t="shared" si="3"/>
        <v>0</v>
      </c>
    </row>
    <row r="221" spans="1:10" ht="20.100000000000001" hidden="1" customHeight="1">
      <c r="A221" s="99" t="s">
        <v>2890</v>
      </c>
      <c r="B221" s="100">
        <v>0</v>
      </c>
      <c r="C221" s="127" t="s">
        <v>2890</v>
      </c>
      <c r="D221" s="133">
        <v>0</v>
      </c>
      <c r="E221" s="125"/>
      <c r="F221" s="125"/>
      <c r="G221" s="125"/>
      <c r="H221" s="125"/>
      <c r="I221" s="125"/>
      <c r="J221" s="125">
        <f t="shared" si="3"/>
        <v>0</v>
      </c>
    </row>
    <row r="222" spans="1:10" ht="20.100000000000001" hidden="1" customHeight="1">
      <c r="A222" s="99" t="s">
        <v>2891</v>
      </c>
      <c r="B222" s="100">
        <v>0</v>
      </c>
      <c r="C222" s="127" t="s">
        <v>2891</v>
      </c>
      <c r="D222" s="133">
        <v>0</v>
      </c>
      <c r="E222" s="125"/>
      <c r="F222" s="125"/>
      <c r="G222" s="125"/>
      <c r="H222" s="125"/>
      <c r="I222" s="125"/>
      <c r="J222" s="125">
        <f t="shared" si="3"/>
        <v>0</v>
      </c>
    </row>
    <row r="223" spans="1:10" ht="20.100000000000001" hidden="1" customHeight="1">
      <c r="A223" s="99" t="s">
        <v>2892</v>
      </c>
      <c r="B223" s="100">
        <v>0</v>
      </c>
      <c r="C223" s="127" t="s">
        <v>2892</v>
      </c>
      <c r="D223" s="133">
        <v>0</v>
      </c>
      <c r="E223" s="125"/>
      <c r="F223" s="125"/>
      <c r="G223" s="125"/>
      <c r="H223" s="125"/>
      <c r="I223" s="125"/>
      <c r="J223" s="125">
        <f t="shared" si="3"/>
        <v>0</v>
      </c>
    </row>
    <row r="224" spans="1:10" ht="20.100000000000001" hidden="1" customHeight="1">
      <c r="A224" s="99" t="s">
        <v>2893</v>
      </c>
      <c r="B224" s="100">
        <v>0</v>
      </c>
      <c r="C224" s="127" t="s">
        <v>2893</v>
      </c>
      <c r="D224" s="133">
        <v>0</v>
      </c>
      <c r="E224" s="125"/>
      <c r="F224" s="125"/>
      <c r="G224" s="125"/>
      <c r="H224" s="125"/>
      <c r="I224" s="125"/>
      <c r="J224" s="125">
        <f t="shared" si="3"/>
        <v>0</v>
      </c>
    </row>
    <row r="225" spans="1:10" ht="20.100000000000001" hidden="1" customHeight="1">
      <c r="A225" s="99" t="s">
        <v>2894</v>
      </c>
      <c r="B225" s="100">
        <v>0</v>
      </c>
      <c r="C225" s="127" t="s">
        <v>2894</v>
      </c>
      <c r="D225" s="133">
        <v>0</v>
      </c>
      <c r="E225" s="125"/>
      <c r="F225" s="125"/>
      <c r="G225" s="125"/>
      <c r="H225" s="125"/>
      <c r="I225" s="125"/>
      <c r="J225" s="125">
        <f t="shared" si="3"/>
        <v>0</v>
      </c>
    </row>
    <row r="226" spans="1:10" ht="20.100000000000001" hidden="1" customHeight="1">
      <c r="A226" s="99" t="s">
        <v>2895</v>
      </c>
      <c r="B226" s="100">
        <v>0</v>
      </c>
      <c r="C226" s="127" t="s">
        <v>2895</v>
      </c>
      <c r="D226" s="133">
        <v>0</v>
      </c>
      <c r="E226" s="125"/>
      <c r="F226" s="125"/>
      <c r="G226" s="125"/>
      <c r="H226" s="125"/>
      <c r="I226" s="125"/>
      <c r="J226" s="125">
        <f t="shared" si="3"/>
        <v>0</v>
      </c>
    </row>
    <row r="227" spans="1:10" ht="20.100000000000001" hidden="1" customHeight="1">
      <c r="A227" s="99" t="s">
        <v>2896</v>
      </c>
      <c r="B227" s="100">
        <v>0</v>
      </c>
      <c r="C227" s="127" t="s">
        <v>2896</v>
      </c>
      <c r="D227" s="133">
        <v>0</v>
      </c>
      <c r="E227" s="125"/>
      <c r="F227" s="125"/>
      <c r="G227" s="125"/>
      <c r="H227" s="125"/>
      <c r="I227" s="125"/>
      <c r="J227" s="125">
        <f t="shared" si="3"/>
        <v>0</v>
      </c>
    </row>
    <row r="228" spans="1:10" ht="20.100000000000001" hidden="1" customHeight="1">
      <c r="A228" s="99" t="s">
        <v>2897</v>
      </c>
      <c r="B228" s="100">
        <v>0</v>
      </c>
      <c r="C228" s="127" t="s">
        <v>2897</v>
      </c>
      <c r="D228" s="133">
        <v>0</v>
      </c>
      <c r="E228" s="125"/>
      <c r="F228" s="125"/>
      <c r="G228" s="125"/>
      <c r="H228" s="125"/>
      <c r="I228" s="125"/>
      <c r="J228" s="125">
        <f t="shared" si="3"/>
        <v>0</v>
      </c>
    </row>
    <row r="229" spans="1:10" ht="20.100000000000001" hidden="1" customHeight="1">
      <c r="A229" s="99" t="s">
        <v>2898</v>
      </c>
      <c r="B229" s="100">
        <v>0</v>
      </c>
      <c r="C229" s="127" t="s">
        <v>2898</v>
      </c>
      <c r="D229" s="133">
        <v>0</v>
      </c>
      <c r="E229" s="125"/>
      <c r="F229" s="125"/>
      <c r="G229" s="125"/>
      <c r="H229" s="125"/>
      <c r="I229" s="125"/>
      <c r="J229" s="125">
        <f t="shared" si="3"/>
        <v>0</v>
      </c>
    </row>
    <row r="230" spans="1:10" ht="20.100000000000001" hidden="1" customHeight="1">
      <c r="A230" s="99" t="s">
        <v>2899</v>
      </c>
      <c r="B230" s="100">
        <v>0</v>
      </c>
      <c r="C230" s="127" t="s">
        <v>2899</v>
      </c>
      <c r="D230" s="133">
        <v>0</v>
      </c>
      <c r="E230" s="125"/>
      <c r="F230" s="125"/>
      <c r="G230" s="125"/>
      <c r="H230" s="125"/>
      <c r="I230" s="125"/>
      <c r="J230" s="125">
        <f t="shared" si="3"/>
        <v>0</v>
      </c>
    </row>
  </sheetData>
  <autoFilter ref="A4:L230">
    <filterColumn colId="1">
      <filters>
        <filter val="10047"/>
        <filter val="10239"/>
        <filter val="108"/>
        <filter val="129"/>
        <filter val="130"/>
        <filter val="14015"/>
        <filter val="154926"/>
        <filter val="155490"/>
        <filter val="182"/>
        <filter val="18600"/>
        <filter val="190000"/>
        <filter val="192"/>
        <filter val="20"/>
        <filter val="20017"/>
        <filter val="2068"/>
        <filter val="2315"/>
        <filter val="23905"/>
        <filter val="304989"/>
        <filter val="33"/>
        <filter val="3712"/>
        <filter val="3888"/>
        <filter val="435"/>
        <filter val="443"/>
        <filter val="50"/>
        <filter val="5352"/>
        <filter val="541"/>
        <filter val="67947"/>
        <filter val="7732"/>
        <filter val="793"/>
        <filter val="800"/>
        <filter val="82405"/>
        <filter val="8533"/>
        <filter val="9755"/>
      </filters>
    </filterColumn>
    <extLst/>
  </autoFilter>
  <mergeCells count="2">
    <mergeCell ref="A1:B1"/>
    <mergeCell ref="A2:B2"/>
  </mergeCells>
  <phoneticPr fontId="78"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2.xml><?xml version="1.0" encoding="utf-8"?>
<worksheet xmlns="http://schemas.openxmlformats.org/spreadsheetml/2006/main" xmlns:r="http://schemas.openxmlformats.org/officeDocument/2006/relationships">
  <sheetPr>
    <tabColor rgb="FF7030A0"/>
  </sheetPr>
  <dimension ref="A1:H28"/>
  <sheetViews>
    <sheetView showZeros="0" topLeftCell="B1" workbookViewId="0">
      <selection activeCell="G10" sqref="G10"/>
    </sheetView>
  </sheetViews>
  <sheetFormatPr defaultColWidth="9" defaultRowHeight="20.100000000000001" customHeight="1"/>
  <cols>
    <col min="1" max="1" width="37.875" style="101" customWidth="1"/>
    <col min="2" max="2" width="18.875" style="101" customWidth="1"/>
    <col min="3" max="4" width="12.75" style="102" customWidth="1"/>
    <col min="5" max="5" width="32.5" style="103" customWidth="1"/>
    <col min="6" max="6" width="16.75" style="103" customWidth="1"/>
    <col min="7" max="7" width="13.5" style="87" customWidth="1"/>
    <col min="8" max="8" width="12.75" style="102" customWidth="1"/>
    <col min="9" max="16384" width="9" style="88"/>
  </cols>
  <sheetData>
    <row r="1" spans="1:8" ht="20.100000000000001" customHeight="1">
      <c r="A1" s="358" t="s">
        <v>2900</v>
      </c>
      <c r="B1" s="358"/>
      <c r="C1" s="358"/>
      <c r="D1" s="25"/>
      <c r="E1" s="358"/>
      <c r="F1" s="358"/>
      <c r="G1" s="358"/>
      <c r="H1" s="25"/>
    </row>
    <row r="2" spans="1:8" ht="29.25" customHeight="1">
      <c r="A2" s="364" t="s">
        <v>2901</v>
      </c>
      <c r="B2" s="364"/>
      <c r="C2" s="364"/>
      <c r="D2" s="364"/>
      <c r="E2" s="364"/>
      <c r="F2" s="364"/>
      <c r="G2" s="364"/>
      <c r="H2" s="89"/>
    </row>
    <row r="3" spans="1:8" ht="20.100000000000001" customHeight="1">
      <c r="A3" s="411"/>
      <c r="B3" s="411"/>
      <c r="C3" s="411"/>
      <c r="D3" s="411"/>
      <c r="E3" s="411"/>
      <c r="F3" s="105"/>
      <c r="G3" s="92" t="s">
        <v>2</v>
      </c>
      <c r="H3" s="104"/>
    </row>
    <row r="4" spans="1:8" ht="36.950000000000003" customHeight="1">
      <c r="A4" s="106" t="s">
        <v>1165</v>
      </c>
      <c r="B4" s="106" t="s">
        <v>7</v>
      </c>
      <c r="C4" s="93" t="s">
        <v>1436</v>
      </c>
      <c r="D4" s="93" t="s">
        <v>1437</v>
      </c>
      <c r="E4" s="106" t="s">
        <v>86</v>
      </c>
      <c r="F4" s="106" t="s">
        <v>7</v>
      </c>
      <c r="G4" s="93" t="s">
        <v>1436</v>
      </c>
      <c r="H4" s="93" t="s">
        <v>1437</v>
      </c>
    </row>
    <row r="5" spans="1:8" ht="24" customHeight="1">
      <c r="A5" s="107" t="s">
        <v>14</v>
      </c>
      <c r="B5" s="83">
        <f t="shared" ref="B5:G5" si="0">B6+B18</f>
        <v>432075</v>
      </c>
      <c r="C5" s="83">
        <f t="shared" si="0"/>
        <v>370821.06</v>
      </c>
      <c r="D5" s="108">
        <v>-0.14176755108345501</v>
      </c>
      <c r="E5" s="107" t="s">
        <v>14</v>
      </c>
      <c r="F5" s="83">
        <f t="shared" si="0"/>
        <v>432075</v>
      </c>
      <c r="G5" s="83">
        <f t="shared" si="0"/>
        <v>370821.06</v>
      </c>
      <c r="H5" s="108">
        <v>-0.14176641888932401</v>
      </c>
    </row>
    <row r="6" spans="1:8" ht="24" customHeight="1">
      <c r="A6" s="82" t="s">
        <v>15</v>
      </c>
      <c r="B6" s="83">
        <f>SUM(B7:B17)</f>
        <v>160187</v>
      </c>
      <c r="C6" s="83">
        <f>SUM(C7:C17)</f>
        <v>250000</v>
      </c>
      <c r="D6" s="109">
        <v>0.56000000000000005</v>
      </c>
      <c r="E6" s="110" t="s">
        <v>16</v>
      </c>
      <c r="F6" s="83">
        <f>SUM(F7:F13)</f>
        <v>257385</v>
      </c>
      <c r="G6" s="83">
        <f>SUM(G7:G13)</f>
        <v>290721.06</v>
      </c>
      <c r="H6" s="108">
        <v>0.129519367406189</v>
      </c>
    </row>
    <row r="7" spans="1:8" ht="20.100000000000001" customHeight="1">
      <c r="A7" s="66" t="s">
        <v>1266</v>
      </c>
      <c r="B7" s="67"/>
      <c r="C7" s="67"/>
      <c r="D7" s="67"/>
      <c r="E7" s="66" t="s">
        <v>1267</v>
      </c>
      <c r="F7" s="67">
        <v>411</v>
      </c>
      <c r="G7" s="67">
        <v>33.04</v>
      </c>
      <c r="H7" s="63">
        <f>G7/F7-1</f>
        <v>-0.91961070559610703</v>
      </c>
    </row>
    <row r="8" spans="1:8" ht="20.100000000000001" customHeight="1">
      <c r="A8" s="66" t="s">
        <v>2722</v>
      </c>
      <c r="B8" s="67"/>
      <c r="C8" s="67"/>
      <c r="D8" s="67"/>
      <c r="E8" s="66" t="s">
        <v>1269</v>
      </c>
      <c r="F8" s="67">
        <v>2528</v>
      </c>
      <c r="G8" s="67">
        <v>10239.23</v>
      </c>
      <c r="H8" s="63">
        <f t="shared" ref="H8:H13" si="1">G8/F8-1</f>
        <v>3.0503283227848099</v>
      </c>
    </row>
    <row r="9" spans="1:8" ht="20.100000000000001" customHeight="1">
      <c r="A9" s="66" t="s">
        <v>2723</v>
      </c>
      <c r="B9" s="67">
        <v>4755</v>
      </c>
      <c r="C9" s="67">
        <v>5000</v>
      </c>
      <c r="D9" s="63">
        <f>C9/B9-1</f>
        <v>5.1524710830704402E-2</v>
      </c>
      <c r="E9" s="66" t="s">
        <v>2724</v>
      </c>
      <c r="F9" s="67">
        <v>138682</v>
      </c>
      <c r="G9" s="67">
        <f>173261.78-1600+6000</f>
        <v>177661.78</v>
      </c>
      <c r="H9" s="63">
        <f t="shared" si="1"/>
        <v>0.281073102493474</v>
      </c>
    </row>
    <row r="10" spans="1:8" ht="20.100000000000001" customHeight="1">
      <c r="A10" s="66" t="s">
        <v>2725</v>
      </c>
      <c r="B10" s="67"/>
      <c r="C10" s="67"/>
      <c r="D10" s="67"/>
      <c r="E10" s="66" t="s">
        <v>2726</v>
      </c>
      <c r="F10" s="67">
        <v>67567</v>
      </c>
      <c r="G10" s="67">
        <f>86475.13-6000</f>
        <v>80475.13</v>
      </c>
      <c r="H10" s="63">
        <f t="shared" si="1"/>
        <v>0.19104192875220199</v>
      </c>
    </row>
    <row r="11" spans="1:8" ht="20.100000000000001" customHeight="1">
      <c r="A11" s="66" t="s">
        <v>2727</v>
      </c>
      <c r="B11" s="67">
        <v>135245</v>
      </c>
      <c r="C11" s="67">
        <f>232000-5000-800</f>
        <v>226200</v>
      </c>
      <c r="D11" s="63">
        <f>C11/B11-1</f>
        <v>0.67252024104403096</v>
      </c>
      <c r="E11" s="66" t="s">
        <v>2728</v>
      </c>
      <c r="F11" s="67"/>
      <c r="G11" s="67">
        <v>0</v>
      </c>
      <c r="H11" s="63"/>
    </row>
    <row r="12" spans="1:8" ht="20.100000000000001" customHeight="1">
      <c r="A12" s="66" t="s">
        <v>2729</v>
      </c>
      <c r="B12" s="67"/>
      <c r="C12" s="67"/>
      <c r="D12" s="67"/>
      <c r="E12" s="66" t="s">
        <v>2730</v>
      </c>
      <c r="F12" s="67">
        <v>32704</v>
      </c>
      <c r="G12" s="67">
        <v>3711.88</v>
      </c>
      <c r="H12" s="63">
        <f t="shared" si="1"/>
        <v>-0.88650073385518602</v>
      </c>
    </row>
    <row r="13" spans="1:8" ht="20.100000000000001" customHeight="1">
      <c r="A13" s="66" t="s">
        <v>2731</v>
      </c>
      <c r="B13" s="67"/>
      <c r="C13" s="67"/>
      <c r="D13" s="67"/>
      <c r="E13" s="66" t="s">
        <v>2732</v>
      </c>
      <c r="F13" s="67">
        <v>15493</v>
      </c>
      <c r="G13" s="67">
        <f>17000+1600</f>
        <v>18600</v>
      </c>
      <c r="H13" s="63">
        <f t="shared" si="1"/>
        <v>0.20054218033950799</v>
      </c>
    </row>
    <row r="14" spans="1:8" ht="20.100000000000001" customHeight="1">
      <c r="A14" s="66" t="s">
        <v>2733</v>
      </c>
      <c r="B14" s="67"/>
      <c r="C14" s="67"/>
      <c r="D14" s="67"/>
      <c r="E14" s="66"/>
      <c r="F14" s="66"/>
      <c r="G14" s="66"/>
      <c r="H14" s="67"/>
    </row>
    <row r="15" spans="1:8" ht="20.100000000000001" customHeight="1">
      <c r="A15" s="66" t="s">
        <v>2734</v>
      </c>
      <c r="B15" s="67">
        <v>1530</v>
      </c>
      <c r="C15" s="67">
        <v>800</v>
      </c>
      <c r="D15" s="63">
        <f>C15/B15-1</f>
        <v>-0.47712418300653597</v>
      </c>
      <c r="E15" s="66"/>
      <c r="F15" s="66"/>
      <c r="G15" s="66"/>
      <c r="H15" s="67"/>
    </row>
    <row r="16" spans="1:8" ht="20.100000000000001" customHeight="1">
      <c r="A16" s="111" t="s">
        <v>2735</v>
      </c>
      <c r="B16" s="67"/>
      <c r="C16" s="67"/>
      <c r="D16" s="67"/>
      <c r="E16" s="66"/>
      <c r="F16" s="66"/>
      <c r="G16" s="66"/>
      <c r="H16" s="67"/>
    </row>
    <row r="17" spans="1:8" ht="20.100000000000001" customHeight="1">
      <c r="A17" s="66" t="s">
        <v>2736</v>
      </c>
      <c r="B17" s="67">
        <v>18657</v>
      </c>
      <c r="C17" s="67">
        <v>18000</v>
      </c>
      <c r="D17" s="63">
        <f>C17/B17-1</f>
        <v>-3.5214664737096002E-2</v>
      </c>
      <c r="E17" s="112"/>
      <c r="F17" s="112"/>
      <c r="G17" s="112"/>
      <c r="H17" s="67"/>
    </row>
    <row r="18" spans="1:8" ht="20.100000000000001" customHeight="1">
      <c r="A18" s="82" t="s">
        <v>62</v>
      </c>
      <c r="B18" s="83">
        <f>B19+B24+B25</f>
        <v>271888</v>
      </c>
      <c r="C18" s="83">
        <f>C19+C25</f>
        <v>120821.06</v>
      </c>
      <c r="D18" s="108">
        <v>-0.55562194727240599</v>
      </c>
      <c r="E18" s="82" t="s">
        <v>63</v>
      </c>
      <c r="F18" s="83">
        <f>SUM(F19:F27)</f>
        <v>174690</v>
      </c>
      <c r="G18" s="83">
        <f>SUM(G19:G27)</f>
        <v>80100</v>
      </c>
      <c r="H18" s="108">
        <v>-0.54147346728490497</v>
      </c>
    </row>
    <row r="19" spans="1:8" ht="20.100000000000001" customHeight="1">
      <c r="A19" s="66" t="s">
        <v>2737</v>
      </c>
      <c r="B19" s="113">
        <v>87469</v>
      </c>
      <c r="C19" s="113">
        <f>SUM(C20:C23)</f>
        <v>54453</v>
      </c>
      <c r="D19" s="113"/>
      <c r="E19" s="66" t="s">
        <v>1442</v>
      </c>
      <c r="F19" s="113">
        <v>122</v>
      </c>
      <c r="G19" s="113">
        <v>100</v>
      </c>
      <c r="H19" s="113"/>
    </row>
    <row r="20" spans="1:8" ht="20.100000000000001" hidden="1" customHeight="1">
      <c r="A20" s="66" t="s">
        <v>2738</v>
      </c>
      <c r="B20" s="113"/>
      <c r="C20" s="113">
        <v>17</v>
      </c>
      <c r="D20" s="113"/>
      <c r="E20" s="114"/>
      <c r="F20" s="115"/>
      <c r="G20" s="115"/>
      <c r="H20" s="116"/>
    </row>
    <row r="21" spans="1:8" ht="20.100000000000001" hidden="1" customHeight="1">
      <c r="A21" s="66" t="s">
        <v>2739</v>
      </c>
      <c r="B21" s="113"/>
      <c r="C21" s="113">
        <v>3368</v>
      </c>
      <c r="D21" s="113"/>
      <c r="E21" s="114"/>
      <c r="F21" s="115"/>
      <c r="G21" s="115"/>
      <c r="H21" s="116"/>
    </row>
    <row r="22" spans="1:8" ht="20.100000000000001" hidden="1" customHeight="1">
      <c r="A22" s="66" t="s">
        <v>2740</v>
      </c>
      <c r="B22" s="113"/>
      <c r="C22" s="113">
        <v>50360</v>
      </c>
      <c r="D22" s="113"/>
      <c r="E22" s="114"/>
      <c r="F22" s="115"/>
      <c r="G22" s="115"/>
      <c r="H22" s="116"/>
    </row>
    <row r="23" spans="1:8" ht="20.100000000000001" hidden="1" customHeight="1">
      <c r="A23" s="66" t="s">
        <v>2741</v>
      </c>
      <c r="B23" s="113"/>
      <c r="C23" s="113">
        <v>708</v>
      </c>
      <c r="D23" s="113"/>
      <c r="E23" s="114"/>
      <c r="F23" s="115"/>
      <c r="G23" s="115"/>
      <c r="H23" s="116"/>
    </row>
    <row r="24" spans="1:8" ht="20.100000000000001" customHeight="1">
      <c r="A24" s="117" t="s">
        <v>2742</v>
      </c>
      <c r="B24" s="113">
        <v>110700</v>
      </c>
      <c r="C24" s="113"/>
      <c r="D24" s="113"/>
      <c r="E24" s="66" t="s">
        <v>2902</v>
      </c>
      <c r="F24" s="113">
        <v>30700</v>
      </c>
      <c r="G24" s="113"/>
      <c r="H24" s="113"/>
    </row>
    <row r="25" spans="1:8" ht="20.100000000000001" customHeight="1">
      <c r="A25" s="117" t="s">
        <v>2744</v>
      </c>
      <c r="B25" s="118">
        <v>73719</v>
      </c>
      <c r="C25" s="118">
        <v>66368.06</v>
      </c>
      <c r="D25" s="118"/>
      <c r="E25" s="66" t="s">
        <v>2903</v>
      </c>
      <c r="F25" s="113">
        <v>9970</v>
      </c>
      <c r="G25" s="113"/>
      <c r="H25" s="113"/>
    </row>
    <row r="26" spans="1:8" ht="20.100000000000001" customHeight="1">
      <c r="A26" s="117"/>
      <c r="B26" s="118"/>
      <c r="C26" s="118"/>
      <c r="D26" s="118"/>
      <c r="E26" s="66" t="s">
        <v>2904</v>
      </c>
      <c r="F26" s="113">
        <v>67531</v>
      </c>
      <c r="G26" s="113">
        <v>80000</v>
      </c>
      <c r="H26" s="113"/>
    </row>
    <row r="27" spans="1:8" ht="20.100000000000001" customHeight="1">
      <c r="A27" s="117"/>
      <c r="B27" s="118"/>
      <c r="C27" s="118"/>
      <c r="D27" s="118"/>
      <c r="E27" s="119" t="s">
        <v>2905</v>
      </c>
      <c r="F27" s="118">
        <v>66367</v>
      </c>
      <c r="G27" s="118"/>
      <c r="H27" s="113"/>
    </row>
    <row r="28" spans="1:8" ht="35.1" customHeight="1">
      <c r="A28" s="412" t="s">
        <v>2746</v>
      </c>
      <c r="B28" s="412"/>
      <c r="C28" s="412"/>
      <c r="D28" s="412"/>
      <c r="E28" s="412"/>
      <c r="F28" s="412"/>
      <c r="G28" s="412"/>
      <c r="H28" s="120"/>
    </row>
  </sheetData>
  <mergeCells count="5">
    <mergeCell ref="A1:C1"/>
    <mergeCell ref="E1:G1"/>
    <mergeCell ref="A2:G2"/>
    <mergeCell ref="A3:E3"/>
    <mergeCell ref="A28:G28"/>
  </mergeCells>
  <phoneticPr fontId="7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3.xml><?xml version="1.0" encoding="utf-8"?>
<worksheet xmlns="http://schemas.openxmlformats.org/spreadsheetml/2006/main" xmlns:r="http://schemas.openxmlformats.org/officeDocument/2006/relationships">
  <sheetPr filterMode="1">
    <tabColor rgb="FF7030A0"/>
  </sheetPr>
  <dimension ref="A1:D230"/>
  <sheetViews>
    <sheetView showZeros="0" workbookViewId="0">
      <selection activeCell="F232" sqref="F232"/>
    </sheetView>
  </sheetViews>
  <sheetFormatPr defaultColWidth="9" defaultRowHeight="20.100000000000001" customHeight="1"/>
  <cols>
    <col min="1" max="1" width="45.75" style="86" customWidth="1"/>
    <col min="2" max="2" width="30.375" style="87" customWidth="1"/>
    <col min="3" max="16384" width="9" style="88"/>
  </cols>
  <sheetData>
    <row r="1" spans="1:4" ht="20.100000000000001" customHeight="1">
      <c r="A1" s="358" t="s">
        <v>2906</v>
      </c>
      <c r="B1" s="358"/>
    </row>
    <row r="2" spans="1:4" ht="35.25" customHeight="1">
      <c r="A2" s="364" t="s">
        <v>2907</v>
      </c>
      <c r="B2" s="364"/>
      <c r="D2" s="90"/>
    </row>
    <row r="3" spans="1:4" ht="20.100000000000001" customHeight="1">
      <c r="A3" s="91"/>
      <c r="B3" s="92" t="s">
        <v>2</v>
      </c>
    </row>
    <row r="4" spans="1:4" ht="24" customHeight="1">
      <c r="A4" s="93" t="s">
        <v>86</v>
      </c>
      <c r="B4" s="93" t="s">
        <v>2610</v>
      </c>
    </row>
    <row r="5" spans="1:4" ht="21.75" customHeight="1">
      <c r="A5" s="94" t="s">
        <v>16</v>
      </c>
      <c r="B5" s="83">
        <v>290721.06</v>
      </c>
    </row>
    <row r="6" spans="1:4" ht="20.100000000000001" customHeight="1">
      <c r="A6" s="95" t="s">
        <v>1267</v>
      </c>
      <c r="B6" s="96">
        <v>33.04</v>
      </c>
    </row>
    <row r="7" spans="1:4" ht="20.100000000000001" hidden="1" customHeight="1">
      <c r="A7" s="95" t="s">
        <v>2750</v>
      </c>
      <c r="B7" s="96">
        <v>0</v>
      </c>
    </row>
    <row r="8" spans="1:4" ht="20.100000000000001" hidden="1" customHeight="1">
      <c r="A8" s="95" t="s">
        <v>2751</v>
      </c>
      <c r="B8" s="97">
        <v>0</v>
      </c>
    </row>
    <row r="9" spans="1:4" ht="20.100000000000001" hidden="1" customHeight="1">
      <c r="A9" s="95" t="s">
        <v>2752</v>
      </c>
      <c r="B9" s="97">
        <v>0</v>
      </c>
    </row>
    <row r="10" spans="1:4" ht="20.100000000000001" hidden="1" customHeight="1">
      <c r="A10" s="95" t="s">
        <v>2753</v>
      </c>
      <c r="B10" s="97">
        <v>0</v>
      </c>
    </row>
    <row r="11" spans="1:4" ht="20.100000000000001" hidden="1" customHeight="1">
      <c r="A11" s="95" t="s">
        <v>2754</v>
      </c>
      <c r="B11" s="97">
        <v>0</v>
      </c>
    </row>
    <row r="12" spans="1:4" ht="20.100000000000001" hidden="1" customHeight="1">
      <c r="A12" s="95" t="s">
        <v>1305</v>
      </c>
      <c r="B12" s="97">
        <v>0</v>
      </c>
    </row>
    <row r="13" spans="1:4" ht="20.100000000000001" customHeight="1">
      <c r="A13" s="95" t="s">
        <v>2755</v>
      </c>
      <c r="B13" s="97">
        <v>33.04</v>
      </c>
    </row>
    <row r="14" spans="1:4" ht="20.100000000000001" hidden="1" customHeight="1">
      <c r="A14" s="95" t="s">
        <v>2756</v>
      </c>
      <c r="B14" s="97">
        <v>0</v>
      </c>
    </row>
    <row r="15" spans="1:4" ht="20.100000000000001" hidden="1" customHeight="1">
      <c r="A15" s="95" t="s">
        <v>2757</v>
      </c>
      <c r="B15" s="97">
        <v>0</v>
      </c>
    </row>
    <row r="16" spans="1:4" ht="20.100000000000001" hidden="1" customHeight="1">
      <c r="A16" s="95" t="s">
        <v>2758</v>
      </c>
      <c r="B16" s="97">
        <v>0</v>
      </c>
    </row>
    <row r="17" spans="1:2" ht="20.100000000000001" customHeight="1">
      <c r="A17" s="95" t="s">
        <v>1309</v>
      </c>
      <c r="B17" s="97">
        <v>33.04</v>
      </c>
    </row>
    <row r="18" spans="1:2" ht="20.100000000000001" hidden="1" customHeight="1">
      <c r="A18" s="95" t="s">
        <v>2759</v>
      </c>
      <c r="B18" s="97">
        <v>0</v>
      </c>
    </row>
    <row r="19" spans="1:2" ht="20.100000000000001" hidden="1" customHeight="1">
      <c r="A19" s="95" t="s">
        <v>2760</v>
      </c>
      <c r="B19" s="97">
        <v>0</v>
      </c>
    </row>
    <row r="20" spans="1:2" ht="20.100000000000001" hidden="1" customHeight="1">
      <c r="A20" s="95" t="s">
        <v>2761</v>
      </c>
      <c r="B20" s="97">
        <v>0</v>
      </c>
    </row>
    <row r="21" spans="1:2" ht="20.100000000000001" hidden="1" customHeight="1">
      <c r="A21" s="95" t="s">
        <v>2762</v>
      </c>
      <c r="B21" s="97">
        <v>0</v>
      </c>
    </row>
    <row r="22" spans="1:2" ht="20.100000000000001" customHeight="1">
      <c r="A22" s="95" t="s">
        <v>1269</v>
      </c>
      <c r="B22" s="97">
        <v>10239.23</v>
      </c>
    </row>
    <row r="23" spans="1:2" ht="20.100000000000001" customHeight="1">
      <c r="A23" s="95" t="s">
        <v>1406</v>
      </c>
      <c r="B23" s="97">
        <v>10046.74</v>
      </c>
    </row>
    <row r="24" spans="1:2" ht="20.100000000000001" customHeight="1">
      <c r="A24" s="95" t="s">
        <v>1315</v>
      </c>
      <c r="B24" s="97">
        <v>7732.23</v>
      </c>
    </row>
    <row r="25" spans="1:2" ht="20.100000000000001" customHeight="1">
      <c r="A25" s="95" t="s">
        <v>1317</v>
      </c>
      <c r="B25" s="97">
        <v>2314.5100000000002</v>
      </c>
    </row>
    <row r="26" spans="1:2" ht="20.100000000000001" hidden="1" customHeight="1">
      <c r="A26" s="95" t="s">
        <v>2763</v>
      </c>
      <c r="B26" s="97">
        <v>0</v>
      </c>
    </row>
    <row r="27" spans="1:2" ht="35.1" hidden="1" customHeight="1">
      <c r="A27" s="98" t="s">
        <v>2764</v>
      </c>
      <c r="B27" s="98"/>
    </row>
    <row r="28" spans="1:2" ht="20.100000000000001" hidden="1" customHeight="1">
      <c r="A28" s="99" t="s">
        <v>1315</v>
      </c>
      <c r="B28" s="100">
        <v>0</v>
      </c>
    </row>
    <row r="29" spans="1:2" ht="20.100000000000001" customHeight="1">
      <c r="A29" s="99" t="s">
        <v>1317</v>
      </c>
      <c r="B29" s="100">
        <v>192.49</v>
      </c>
    </row>
    <row r="30" spans="1:2" ht="20.100000000000001" hidden="1" customHeight="1">
      <c r="A30" s="99" t="s">
        <v>2765</v>
      </c>
      <c r="B30" s="100">
        <v>0</v>
      </c>
    </row>
    <row r="31" spans="1:2" ht="20.100000000000001" hidden="1" customHeight="1">
      <c r="A31" s="99" t="s">
        <v>2766</v>
      </c>
      <c r="B31" s="100">
        <v>0</v>
      </c>
    </row>
    <row r="32" spans="1:2" ht="20.100000000000001" hidden="1" customHeight="1">
      <c r="A32" s="99" t="s">
        <v>1317</v>
      </c>
      <c r="B32" s="100">
        <v>0</v>
      </c>
    </row>
    <row r="33" spans="1:2" ht="20.100000000000001" hidden="1" customHeight="1">
      <c r="A33" s="99" t="s">
        <v>2767</v>
      </c>
      <c r="B33" s="100">
        <v>0</v>
      </c>
    </row>
    <row r="34" spans="1:2" ht="20.100000000000001" hidden="1" customHeight="1">
      <c r="A34" s="99" t="s">
        <v>1271</v>
      </c>
      <c r="B34" s="100">
        <v>0</v>
      </c>
    </row>
    <row r="35" spans="1:2" ht="20.100000000000001" hidden="1" customHeight="1">
      <c r="A35" s="99" t="s">
        <v>2768</v>
      </c>
      <c r="B35" s="100">
        <v>0</v>
      </c>
    </row>
    <row r="36" spans="1:2" ht="20.100000000000001" hidden="1" customHeight="1">
      <c r="A36" s="99" t="s">
        <v>2769</v>
      </c>
      <c r="B36" s="100">
        <v>0</v>
      </c>
    </row>
    <row r="37" spans="1:2" ht="20.100000000000001" hidden="1" customHeight="1">
      <c r="A37" s="99" t="s">
        <v>2770</v>
      </c>
      <c r="B37" s="100">
        <v>0</v>
      </c>
    </row>
    <row r="38" spans="1:2" ht="20.100000000000001" hidden="1" customHeight="1">
      <c r="A38" s="99" t="s">
        <v>2771</v>
      </c>
      <c r="B38" s="100">
        <v>0</v>
      </c>
    </row>
    <row r="39" spans="1:2" ht="20.100000000000001" hidden="1" customHeight="1">
      <c r="A39" s="99" t="s">
        <v>2772</v>
      </c>
      <c r="B39" s="100">
        <v>0</v>
      </c>
    </row>
    <row r="40" spans="1:2" ht="20.100000000000001" hidden="1" customHeight="1">
      <c r="A40" s="99" t="s">
        <v>2773</v>
      </c>
      <c r="B40" s="100">
        <v>0</v>
      </c>
    </row>
    <row r="41" spans="1:2" ht="20.100000000000001" hidden="1" customHeight="1">
      <c r="A41" s="99" t="s">
        <v>2774</v>
      </c>
      <c r="B41" s="100">
        <v>0</v>
      </c>
    </row>
    <row r="42" spans="1:2" ht="20.100000000000001" hidden="1" customHeight="1">
      <c r="A42" s="99" t="s">
        <v>2775</v>
      </c>
      <c r="B42" s="100">
        <v>0</v>
      </c>
    </row>
    <row r="43" spans="1:2" ht="20.100000000000001" hidden="1" customHeight="1">
      <c r="A43" s="99" t="s">
        <v>2776</v>
      </c>
      <c r="B43" s="100">
        <v>0</v>
      </c>
    </row>
    <row r="44" spans="1:2" ht="20.100000000000001" hidden="1" customHeight="1">
      <c r="A44" s="99" t="s">
        <v>2777</v>
      </c>
      <c r="B44" s="100">
        <v>0</v>
      </c>
    </row>
    <row r="45" spans="1:2" ht="20.100000000000001" customHeight="1">
      <c r="A45" s="99" t="s">
        <v>1274</v>
      </c>
      <c r="B45" s="100">
        <f>173261.78-1600</f>
        <v>171661.78</v>
      </c>
    </row>
    <row r="46" spans="1:2" ht="20.100000000000001" customHeight="1">
      <c r="A46" s="99" t="s">
        <v>2778</v>
      </c>
      <c r="B46" s="100">
        <f>169017.62-1600</f>
        <v>167417.62</v>
      </c>
    </row>
    <row r="47" spans="1:2" ht="20.100000000000001" hidden="1" customHeight="1">
      <c r="A47" s="99" t="s">
        <v>2779</v>
      </c>
      <c r="B47" s="100">
        <v>0</v>
      </c>
    </row>
    <row r="48" spans="1:2" ht="20.100000000000001" customHeight="1">
      <c r="A48" s="99" t="s">
        <v>1326</v>
      </c>
      <c r="B48" s="100">
        <v>434.72</v>
      </c>
    </row>
    <row r="49" spans="1:2" ht="20.100000000000001" hidden="1" customHeight="1">
      <c r="A49" s="99" t="s">
        <v>2780</v>
      </c>
      <c r="B49" s="100">
        <v>0</v>
      </c>
    </row>
    <row r="50" spans="1:2" ht="20.100000000000001" customHeight="1">
      <c r="A50" s="99" t="s">
        <v>1328</v>
      </c>
      <c r="B50" s="100">
        <v>129.36000000000001</v>
      </c>
    </row>
    <row r="51" spans="1:2" ht="20.100000000000001" hidden="1" customHeight="1">
      <c r="A51" s="99" t="s">
        <v>2781</v>
      </c>
      <c r="B51" s="100">
        <v>0</v>
      </c>
    </row>
    <row r="52" spans="1:2" ht="20.100000000000001" hidden="1" customHeight="1">
      <c r="A52" s="99" t="s">
        <v>2782</v>
      </c>
      <c r="B52" s="100">
        <v>0</v>
      </c>
    </row>
    <row r="53" spans="1:2" ht="20.100000000000001" hidden="1" customHeight="1">
      <c r="A53" s="99" t="s">
        <v>2783</v>
      </c>
      <c r="B53" s="100">
        <v>0</v>
      </c>
    </row>
    <row r="54" spans="1:2" ht="20.100000000000001" hidden="1" customHeight="1">
      <c r="A54" s="99" t="s">
        <v>2784</v>
      </c>
      <c r="B54" s="100">
        <v>0</v>
      </c>
    </row>
    <row r="55" spans="1:2" ht="20.100000000000001" hidden="1" customHeight="1">
      <c r="A55" s="99" t="s">
        <v>2785</v>
      </c>
      <c r="B55" s="100">
        <v>0</v>
      </c>
    </row>
    <row r="56" spans="1:2" ht="20.100000000000001" hidden="1" customHeight="1">
      <c r="A56" s="99" t="s">
        <v>2786</v>
      </c>
      <c r="B56" s="100">
        <v>0</v>
      </c>
    </row>
    <row r="57" spans="1:2" ht="20.100000000000001" hidden="1" customHeight="1">
      <c r="A57" s="99" t="s">
        <v>1021</v>
      </c>
      <c r="B57" s="100">
        <v>0</v>
      </c>
    </row>
    <row r="58" spans="1:2" ht="20.100000000000001" customHeight="1">
      <c r="A58" s="99" t="s">
        <v>1330</v>
      </c>
      <c r="B58" s="100">
        <f>168453.54-1600</f>
        <v>166853.54</v>
      </c>
    </row>
    <row r="59" spans="1:2" ht="20.100000000000001" customHeight="1">
      <c r="A59" s="99" t="s">
        <v>2787</v>
      </c>
      <c r="B59" s="100">
        <v>6.59</v>
      </c>
    </row>
    <row r="60" spans="1:2" ht="20.100000000000001" hidden="1" customHeight="1">
      <c r="A60" s="99" t="s">
        <v>2779</v>
      </c>
      <c r="B60" s="100">
        <v>0</v>
      </c>
    </row>
    <row r="61" spans="1:2" ht="20.100000000000001" hidden="1" customHeight="1">
      <c r="A61" s="99" t="s">
        <v>1326</v>
      </c>
      <c r="B61" s="100">
        <v>0</v>
      </c>
    </row>
    <row r="62" spans="1:2" ht="20.100000000000001" customHeight="1">
      <c r="A62" s="99" t="s">
        <v>1334</v>
      </c>
      <c r="B62" s="100">
        <v>6.59</v>
      </c>
    </row>
    <row r="63" spans="1:2" ht="20.100000000000001" customHeight="1">
      <c r="A63" s="99" t="s">
        <v>1336</v>
      </c>
      <c r="B63" s="100">
        <v>50</v>
      </c>
    </row>
    <row r="64" spans="1:2" ht="20.100000000000001" customHeight="1">
      <c r="A64" s="99" t="s">
        <v>1338</v>
      </c>
      <c r="B64" s="100">
        <v>4187.57</v>
      </c>
    </row>
    <row r="65" spans="1:2" ht="20.100000000000001" customHeight="1">
      <c r="A65" s="99" t="s">
        <v>1340</v>
      </c>
      <c r="B65" s="100">
        <v>3887.57</v>
      </c>
    </row>
    <row r="66" spans="1:2" ht="20.100000000000001" hidden="1" customHeight="1">
      <c r="A66" s="99" t="s">
        <v>1342</v>
      </c>
      <c r="B66" s="100">
        <v>0</v>
      </c>
    </row>
    <row r="67" spans="1:2" ht="20.100000000000001" hidden="1" customHeight="1">
      <c r="A67" s="99" t="s">
        <v>2788</v>
      </c>
      <c r="B67" s="100">
        <v>0</v>
      </c>
    </row>
    <row r="68" spans="1:2" ht="20.100000000000001" hidden="1" customHeight="1">
      <c r="A68" s="99" t="s">
        <v>2789</v>
      </c>
      <c r="B68" s="100">
        <v>0</v>
      </c>
    </row>
    <row r="69" spans="1:2" ht="20.100000000000001" customHeight="1">
      <c r="A69" s="99" t="s">
        <v>1344</v>
      </c>
      <c r="B69" s="100">
        <v>300</v>
      </c>
    </row>
    <row r="70" spans="1:2" ht="20.100000000000001" hidden="1" customHeight="1">
      <c r="A70" s="99" t="s">
        <v>2790</v>
      </c>
      <c r="B70" s="100">
        <v>0</v>
      </c>
    </row>
    <row r="71" spans="1:2" ht="20.100000000000001" hidden="1" customHeight="1">
      <c r="A71" s="99" t="s">
        <v>2791</v>
      </c>
      <c r="B71" s="100">
        <v>0</v>
      </c>
    </row>
    <row r="72" spans="1:2" ht="20.100000000000001" hidden="1" customHeight="1">
      <c r="A72" s="99" t="s">
        <v>2792</v>
      </c>
      <c r="B72" s="100">
        <v>0</v>
      </c>
    </row>
    <row r="73" spans="1:2" ht="20.100000000000001" hidden="1" customHeight="1">
      <c r="A73" s="99" t="s">
        <v>2793</v>
      </c>
      <c r="B73" s="100">
        <v>0</v>
      </c>
    </row>
    <row r="74" spans="1:2" ht="20.100000000000001" hidden="1" customHeight="1">
      <c r="A74" s="99" t="s">
        <v>2794</v>
      </c>
      <c r="B74" s="100">
        <v>0</v>
      </c>
    </row>
    <row r="75" spans="1:2" ht="20.100000000000001" hidden="1" customHeight="1">
      <c r="A75" s="99" t="s">
        <v>2779</v>
      </c>
      <c r="B75" s="100">
        <v>0</v>
      </c>
    </row>
    <row r="76" spans="1:2" ht="20.100000000000001" hidden="1" customHeight="1">
      <c r="A76" s="99" t="s">
        <v>1326</v>
      </c>
      <c r="B76" s="100">
        <v>0</v>
      </c>
    </row>
    <row r="77" spans="1:2" ht="20.100000000000001" hidden="1" customHeight="1">
      <c r="A77" s="99" t="s">
        <v>2795</v>
      </c>
      <c r="B77" s="100">
        <v>0</v>
      </c>
    </row>
    <row r="78" spans="1:2" ht="20.100000000000001" hidden="1" customHeight="1">
      <c r="A78" s="99" t="s">
        <v>1346</v>
      </c>
      <c r="B78" s="100">
        <v>0</v>
      </c>
    </row>
    <row r="79" spans="1:2" ht="20.100000000000001" hidden="1" customHeight="1">
      <c r="A79" s="99" t="s">
        <v>2779</v>
      </c>
      <c r="B79" s="100">
        <v>0</v>
      </c>
    </row>
    <row r="80" spans="1:2" ht="20.100000000000001" hidden="1" customHeight="1">
      <c r="A80" s="99" t="s">
        <v>1326</v>
      </c>
      <c r="B80" s="100">
        <v>0</v>
      </c>
    </row>
    <row r="81" spans="1:2" ht="20.100000000000001" hidden="1" customHeight="1">
      <c r="A81" s="99" t="s">
        <v>1348</v>
      </c>
      <c r="B81" s="100">
        <v>0</v>
      </c>
    </row>
    <row r="82" spans="1:2" ht="20.100000000000001" hidden="1" customHeight="1">
      <c r="A82" s="99" t="s">
        <v>2796</v>
      </c>
      <c r="B82" s="100">
        <v>0</v>
      </c>
    </row>
    <row r="83" spans="1:2" ht="20.100000000000001" hidden="1" customHeight="1">
      <c r="A83" s="99" t="s">
        <v>1340</v>
      </c>
      <c r="B83" s="100">
        <v>0</v>
      </c>
    </row>
    <row r="84" spans="1:2" ht="20.100000000000001" hidden="1" customHeight="1">
      <c r="A84" s="99" t="s">
        <v>1342</v>
      </c>
      <c r="B84" s="100">
        <v>0</v>
      </c>
    </row>
    <row r="85" spans="1:2" ht="20.100000000000001" hidden="1" customHeight="1">
      <c r="A85" s="99" t="s">
        <v>2788</v>
      </c>
      <c r="B85" s="100">
        <v>0</v>
      </c>
    </row>
    <row r="86" spans="1:2" ht="20.100000000000001" hidden="1" customHeight="1">
      <c r="A86" s="99" t="s">
        <v>2789</v>
      </c>
      <c r="B86" s="100">
        <v>0</v>
      </c>
    </row>
    <row r="87" spans="1:2" ht="20.100000000000001" hidden="1" customHeight="1">
      <c r="A87" s="99" t="s">
        <v>2797</v>
      </c>
      <c r="B87" s="100">
        <v>0</v>
      </c>
    </row>
    <row r="88" spans="1:2" ht="20.100000000000001" hidden="1" customHeight="1">
      <c r="A88" s="99" t="s">
        <v>2798</v>
      </c>
      <c r="B88" s="100">
        <v>0</v>
      </c>
    </row>
    <row r="89" spans="1:2" ht="20.100000000000001" hidden="1" customHeight="1">
      <c r="A89" s="99" t="s">
        <v>2791</v>
      </c>
      <c r="B89" s="100">
        <v>0</v>
      </c>
    </row>
    <row r="90" spans="1:2" ht="20.100000000000001" hidden="1" customHeight="1">
      <c r="A90" s="99" t="s">
        <v>2799</v>
      </c>
      <c r="B90" s="100">
        <v>0</v>
      </c>
    </row>
    <row r="91" spans="1:2" ht="20.100000000000001" hidden="1" customHeight="1">
      <c r="A91" s="99" t="s">
        <v>2800</v>
      </c>
      <c r="B91" s="100">
        <v>0</v>
      </c>
    </row>
    <row r="92" spans="1:2" ht="20.100000000000001" hidden="1" customHeight="1">
      <c r="A92" s="99" t="s">
        <v>2779</v>
      </c>
      <c r="B92" s="100">
        <v>0</v>
      </c>
    </row>
    <row r="93" spans="1:2" ht="20.100000000000001" hidden="1" customHeight="1">
      <c r="A93" s="99" t="s">
        <v>1326</v>
      </c>
      <c r="B93" s="100">
        <v>0</v>
      </c>
    </row>
    <row r="94" spans="1:2" ht="20.100000000000001" hidden="1" customHeight="1">
      <c r="A94" s="99" t="s">
        <v>2780</v>
      </c>
      <c r="B94" s="100">
        <v>0</v>
      </c>
    </row>
    <row r="95" spans="1:2" ht="20.100000000000001" hidden="1" customHeight="1">
      <c r="A95" s="99" t="s">
        <v>1328</v>
      </c>
      <c r="B95" s="100">
        <v>0</v>
      </c>
    </row>
    <row r="96" spans="1:2" ht="20.100000000000001" hidden="1" customHeight="1">
      <c r="A96" s="99" t="s">
        <v>2783</v>
      </c>
      <c r="B96" s="100">
        <v>0</v>
      </c>
    </row>
    <row r="97" spans="1:2" ht="20.100000000000001" hidden="1" customHeight="1">
      <c r="A97" s="99" t="s">
        <v>2785</v>
      </c>
      <c r="B97" s="100">
        <v>0</v>
      </c>
    </row>
    <row r="98" spans="1:2" ht="20.100000000000001" hidden="1" customHeight="1">
      <c r="A98" s="99" t="s">
        <v>2786</v>
      </c>
      <c r="B98" s="100">
        <v>0</v>
      </c>
    </row>
    <row r="99" spans="1:2" ht="20.100000000000001" hidden="1" customHeight="1">
      <c r="A99" s="99" t="s">
        <v>2801</v>
      </c>
      <c r="B99" s="100">
        <v>0</v>
      </c>
    </row>
    <row r="100" spans="1:2" ht="20.100000000000001" customHeight="1">
      <c r="A100" s="99" t="s">
        <v>1276</v>
      </c>
      <c r="B100" s="100">
        <v>86475.13</v>
      </c>
    </row>
    <row r="101" spans="1:2" ht="20.100000000000001" customHeight="1">
      <c r="A101" s="99" t="s">
        <v>1352</v>
      </c>
      <c r="B101" s="100">
        <v>443.3</v>
      </c>
    </row>
    <row r="102" spans="1:2" ht="20.100000000000001" customHeight="1">
      <c r="A102" s="99" t="s">
        <v>1317</v>
      </c>
      <c r="B102" s="100">
        <v>443.3</v>
      </c>
    </row>
    <row r="103" spans="1:2" ht="20.100000000000001" hidden="1" customHeight="1">
      <c r="A103" s="99" t="s">
        <v>1358</v>
      </c>
      <c r="B103" s="100">
        <v>0</v>
      </c>
    </row>
    <row r="104" spans="1:2" ht="20.100000000000001" hidden="1" customHeight="1">
      <c r="A104" s="99" t="s">
        <v>2802</v>
      </c>
      <c r="B104" s="100">
        <v>0</v>
      </c>
    </row>
    <row r="105" spans="1:2" ht="20.100000000000001" hidden="1" customHeight="1">
      <c r="A105" s="99" t="s">
        <v>2803</v>
      </c>
      <c r="B105" s="100">
        <v>0</v>
      </c>
    </row>
    <row r="106" spans="1:2" ht="20.100000000000001" customHeight="1">
      <c r="A106" s="99" t="s">
        <v>1355</v>
      </c>
      <c r="B106" s="100">
        <v>13976.57</v>
      </c>
    </row>
    <row r="107" spans="1:2" ht="20.100000000000001" customHeight="1">
      <c r="A107" s="99" t="s">
        <v>1317</v>
      </c>
      <c r="B107" s="100">
        <v>8494.2000000000007</v>
      </c>
    </row>
    <row r="108" spans="1:2" ht="20.100000000000001" customHeight="1">
      <c r="A108" s="99" t="s">
        <v>1358</v>
      </c>
      <c r="B108" s="100">
        <v>5352.37</v>
      </c>
    </row>
    <row r="109" spans="1:2" ht="20.100000000000001" hidden="1" customHeight="1">
      <c r="A109" s="99" t="s">
        <v>2804</v>
      </c>
      <c r="B109" s="100">
        <v>0</v>
      </c>
    </row>
    <row r="110" spans="1:2" ht="20.100000000000001" customHeight="1">
      <c r="A110" s="99" t="s">
        <v>1360</v>
      </c>
      <c r="B110" s="100">
        <v>130</v>
      </c>
    </row>
    <row r="111" spans="1:2" ht="20.100000000000001" customHeight="1">
      <c r="A111" s="99" t="s">
        <v>1362</v>
      </c>
      <c r="B111" s="100">
        <v>59724.800000000003</v>
      </c>
    </row>
    <row r="112" spans="1:2" ht="20.100000000000001" customHeight="1">
      <c r="A112" s="99" t="s">
        <v>785</v>
      </c>
      <c r="B112" s="100">
        <v>12330.46</v>
      </c>
    </row>
    <row r="113" spans="1:2" ht="20.100000000000001" customHeight="1">
      <c r="A113" s="99" t="s">
        <v>2805</v>
      </c>
      <c r="B113" s="100">
        <v>72055.259999999995</v>
      </c>
    </row>
    <row r="114" spans="1:2" ht="20.100000000000001" hidden="1" customHeight="1">
      <c r="A114" s="99" t="s">
        <v>2806</v>
      </c>
      <c r="B114" s="100">
        <v>0</v>
      </c>
    </row>
    <row r="115" spans="1:2" ht="20.100000000000001" hidden="1" customHeight="1">
      <c r="A115" s="99" t="s">
        <v>2807</v>
      </c>
      <c r="B115" s="100">
        <v>0</v>
      </c>
    </row>
    <row r="116" spans="1:2" ht="20.100000000000001" hidden="1" customHeight="1">
      <c r="A116" s="99" t="s">
        <v>1278</v>
      </c>
      <c r="B116" s="100">
        <v>0</v>
      </c>
    </row>
    <row r="117" spans="1:2" ht="20.100000000000001" hidden="1" customHeight="1">
      <c r="A117" s="99" t="s">
        <v>2808</v>
      </c>
      <c r="B117" s="100">
        <v>0</v>
      </c>
    </row>
    <row r="118" spans="1:2" ht="20.100000000000001" hidden="1" customHeight="1">
      <c r="A118" s="99" t="s">
        <v>826</v>
      </c>
      <c r="B118" s="100">
        <v>0</v>
      </c>
    </row>
    <row r="119" spans="1:2" ht="20.100000000000001" hidden="1" customHeight="1">
      <c r="A119" s="99" t="s">
        <v>827</v>
      </c>
      <c r="B119" s="100">
        <v>0</v>
      </c>
    </row>
    <row r="120" spans="1:2" ht="20.100000000000001" hidden="1" customHeight="1">
      <c r="A120" s="99" t="s">
        <v>2809</v>
      </c>
      <c r="B120" s="100">
        <v>0</v>
      </c>
    </row>
    <row r="121" spans="1:2" ht="20.100000000000001" hidden="1" customHeight="1">
      <c r="A121" s="99" t="s">
        <v>2810</v>
      </c>
      <c r="B121" s="100">
        <v>0</v>
      </c>
    </row>
    <row r="122" spans="1:2" ht="20.100000000000001" hidden="1" customHeight="1">
      <c r="A122" s="99" t="s">
        <v>2811</v>
      </c>
      <c r="B122" s="100">
        <v>0</v>
      </c>
    </row>
    <row r="123" spans="1:2" ht="20.100000000000001" hidden="1" customHeight="1">
      <c r="A123" s="99" t="s">
        <v>2809</v>
      </c>
      <c r="B123" s="100">
        <v>0</v>
      </c>
    </row>
    <row r="124" spans="1:2" ht="20.100000000000001" hidden="1" customHeight="1">
      <c r="A124" s="99" t="s">
        <v>2812</v>
      </c>
      <c r="B124" s="100">
        <v>0</v>
      </c>
    </row>
    <row r="125" spans="1:2" ht="20.100000000000001" hidden="1" customHeight="1">
      <c r="A125" s="99" t="s">
        <v>2813</v>
      </c>
      <c r="B125" s="100">
        <v>0</v>
      </c>
    </row>
    <row r="126" spans="1:2" ht="20.100000000000001" hidden="1" customHeight="1">
      <c r="A126" s="99" t="s">
        <v>2814</v>
      </c>
      <c r="B126" s="100">
        <v>0</v>
      </c>
    </row>
    <row r="127" spans="1:2" ht="20.100000000000001" hidden="1" customHeight="1">
      <c r="A127" s="99" t="s">
        <v>2815</v>
      </c>
      <c r="B127" s="100">
        <v>0</v>
      </c>
    </row>
    <row r="128" spans="1:2" ht="20.100000000000001" hidden="1" customHeight="1">
      <c r="A128" s="99" t="s">
        <v>833</v>
      </c>
      <c r="B128" s="100">
        <v>0</v>
      </c>
    </row>
    <row r="129" spans="1:2" ht="20.100000000000001" hidden="1" customHeight="1">
      <c r="A129" s="99" t="s">
        <v>2816</v>
      </c>
      <c r="B129" s="100">
        <v>0</v>
      </c>
    </row>
    <row r="130" spans="1:2" ht="20.100000000000001" hidden="1" customHeight="1">
      <c r="A130" s="99" t="s">
        <v>2817</v>
      </c>
      <c r="B130" s="100">
        <v>0</v>
      </c>
    </row>
    <row r="131" spans="1:2" ht="20.100000000000001" hidden="1" customHeight="1">
      <c r="A131" s="99" t="s">
        <v>2818</v>
      </c>
      <c r="B131" s="100">
        <v>0</v>
      </c>
    </row>
    <row r="132" spans="1:2" ht="20.100000000000001" hidden="1" customHeight="1">
      <c r="A132" s="99" t="s">
        <v>2819</v>
      </c>
      <c r="B132" s="100">
        <v>0</v>
      </c>
    </row>
    <row r="133" spans="1:2" ht="20.100000000000001" hidden="1" customHeight="1">
      <c r="A133" s="99" t="s">
        <v>2820</v>
      </c>
      <c r="B133" s="100">
        <v>0</v>
      </c>
    </row>
    <row r="134" spans="1:2" ht="20.100000000000001" hidden="1" customHeight="1">
      <c r="A134" s="99" t="s">
        <v>2821</v>
      </c>
      <c r="B134" s="100">
        <v>0</v>
      </c>
    </row>
    <row r="135" spans="1:2" ht="20.100000000000001" hidden="1" customHeight="1">
      <c r="A135" s="99" t="s">
        <v>2822</v>
      </c>
      <c r="B135" s="100">
        <v>0</v>
      </c>
    </row>
    <row r="136" spans="1:2" ht="20.100000000000001" hidden="1" customHeight="1">
      <c r="A136" s="99" t="s">
        <v>2823</v>
      </c>
      <c r="B136" s="100">
        <v>0</v>
      </c>
    </row>
    <row r="137" spans="1:2" ht="20.100000000000001" hidden="1" customHeight="1">
      <c r="A137" s="99" t="s">
        <v>2824</v>
      </c>
      <c r="B137" s="100">
        <v>0</v>
      </c>
    </row>
    <row r="138" spans="1:2" ht="20.100000000000001" hidden="1" customHeight="1">
      <c r="A138" s="99" t="s">
        <v>2825</v>
      </c>
      <c r="B138" s="100">
        <v>0</v>
      </c>
    </row>
    <row r="139" spans="1:2" ht="20.100000000000001" hidden="1" customHeight="1">
      <c r="A139" s="99" t="s">
        <v>2826</v>
      </c>
      <c r="B139" s="100">
        <v>0</v>
      </c>
    </row>
    <row r="140" spans="1:2" ht="20.100000000000001" hidden="1" customHeight="1">
      <c r="A140" s="99" t="s">
        <v>2827</v>
      </c>
      <c r="B140" s="100">
        <v>0</v>
      </c>
    </row>
    <row r="141" spans="1:2" ht="20.100000000000001" hidden="1" customHeight="1">
      <c r="A141" s="99" t="s">
        <v>2828</v>
      </c>
      <c r="B141" s="100">
        <v>0</v>
      </c>
    </row>
    <row r="142" spans="1:2" ht="20.100000000000001" hidden="1" customHeight="1">
      <c r="A142" s="99" t="s">
        <v>2829</v>
      </c>
      <c r="B142" s="100">
        <v>0</v>
      </c>
    </row>
    <row r="143" spans="1:2" ht="20.100000000000001" hidden="1" customHeight="1">
      <c r="A143" s="99" t="s">
        <v>2830</v>
      </c>
      <c r="B143" s="100">
        <v>0</v>
      </c>
    </row>
    <row r="144" spans="1:2" ht="20.100000000000001" hidden="1" customHeight="1">
      <c r="A144" s="99" t="s">
        <v>2831</v>
      </c>
      <c r="B144" s="100">
        <v>0</v>
      </c>
    </row>
    <row r="145" spans="1:2" ht="20.100000000000001" hidden="1" customHeight="1">
      <c r="A145" s="99" t="s">
        <v>2832</v>
      </c>
      <c r="B145" s="100">
        <v>0</v>
      </c>
    </row>
    <row r="146" spans="1:2" ht="20.100000000000001" hidden="1" customHeight="1">
      <c r="A146" s="99" t="s">
        <v>2833</v>
      </c>
      <c r="B146" s="100">
        <v>0</v>
      </c>
    </row>
    <row r="147" spans="1:2" ht="20.100000000000001" hidden="1" customHeight="1">
      <c r="A147" s="99" t="s">
        <v>2834</v>
      </c>
      <c r="B147" s="100">
        <v>0</v>
      </c>
    </row>
    <row r="148" spans="1:2" ht="20.100000000000001" hidden="1" customHeight="1">
      <c r="A148" s="99" t="s">
        <v>2835</v>
      </c>
      <c r="B148" s="100">
        <v>0</v>
      </c>
    </row>
    <row r="149" spans="1:2" ht="20.100000000000001" hidden="1" customHeight="1">
      <c r="A149" s="99" t="s">
        <v>2836</v>
      </c>
      <c r="B149" s="100">
        <v>0</v>
      </c>
    </row>
    <row r="150" spans="1:2" ht="20.100000000000001" hidden="1" customHeight="1">
      <c r="A150" s="99" t="s">
        <v>854</v>
      </c>
      <c r="B150" s="100">
        <v>0</v>
      </c>
    </row>
    <row r="151" spans="1:2" ht="20.100000000000001" hidden="1" customHeight="1">
      <c r="A151" s="99" t="s">
        <v>2837</v>
      </c>
      <c r="B151" s="100">
        <v>0</v>
      </c>
    </row>
    <row r="152" spans="1:2" ht="20.100000000000001" hidden="1" customHeight="1">
      <c r="A152" s="99" t="s">
        <v>2838</v>
      </c>
      <c r="B152" s="100">
        <v>0</v>
      </c>
    </row>
    <row r="153" spans="1:2" ht="20.100000000000001" hidden="1" customHeight="1">
      <c r="A153" s="99" t="s">
        <v>2839</v>
      </c>
      <c r="B153" s="100">
        <v>0</v>
      </c>
    </row>
    <row r="154" spans="1:2" ht="20.100000000000001" hidden="1" customHeight="1">
      <c r="A154" s="99" t="s">
        <v>2840</v>
      </c>
      <c r="B154" s="100">
        <v>0</v>
      </c>
    </row>
    <row r="155" spans="1:2" ht="20.100000000000001" hidden="1" customHeight="1">
      <c r="A155" s="99" t="s">
        <v>2841</v>
      </c>
      <c r="B155" s="100">
        <v>0</v>
      </c>
    </row>
    <row r="156" spans="1:2" ht="20.100000000000001" hidden="1" customHeight="1">
      <c r="A156" s="99" t="s">
        <v>2842</v>
      </c>
      <c r="B156" s="100">
        <v>0</v>
      </c>
    </row>
    <row r="157" spans="1:2" ht="20.100000000000001" hidden="1" customHeight="1">
      <c r="A157" s="99" t="s">
        <v>2843</v>
      </c>
      <c r="B157" s="100">
        <v>0</v>
      </c>
    </row>
    <row r="158" spans="1:2" ht="20.100000000000001" hidden="1" customHeight="1">
      <c r="A158" s="99" t="s">
        <v>826</v>
      </c>
      <c r="B158" s="100">
        <v>0</v>
      </c>
    </row>
    <row r="159" spans="1:2" ht="20.100000000000001" hidden="1" customHeight="1">
      <c r="A159" s="99" t="s">
        <v>2844</v>
      </c>
      <c r="B159" s="100">
        <v>0</v>
      </c>
    </row>
    <row r="160" spans="1:2" ht="20.100000000000001" hidden="1" customHeight="1">
      <c r="A160" s="99" t="s">
        <v>2845</v>
      </c>
      <c r="B160" s="100">
        <v>0</v>
      </c>
    </row>
    <row r="161" spans="1:2" ht="20.100000000000001" hidden="1" customHeight="1">
      <c r="A161" s="99" t="s">
        <v>826</v>
      </c>
      <c r="B161" s="100">
        <v>0</v>
      </c>
    </row>
    <row r="162" spans="1:2" ht="20.100000000000001" hidden="1" customHeight="1">
      <c r="A162" s="99" t="s">
        <v>2846</v>
      </c>
      <c r="B162" s="100">
        <v>0</v>
      </c>
    </row>
    <row r="163" spans="1:2" ht="20.100000000000001" hidden="1" customHeight="1">
      <c r="A163" s="99" t="s">
        <v>2847</v>
      </c>
      <c r="B163" s="100">
        <v>0</v>
      </c>
    </row>
    <row r="164" spans="1:2" ht="20.100000000000001" hidden="1" customHeight="1">
      <c r="A164" s="99" t="s">
        <v>2848</v>
      </c>
      <c r="B164" s="100">
        <v>0</v>
      </c>
    </row>
    <row r="165" spans="1:2" ht="20.100000000000001" hidden="1" customHeight="1">
      <c r="A165" s="99" t="s">
        <v>833</v>
      </c>
      <c r="B165" s="100">
        <v>0</v>
      </c>
    </row>
    <row r="166" spans="1:2" ht="20.100000000000001" hidden="1" customHeight="1">
      <c r="A166" s="99" t="s">
        <v>2817</v>
      </c>
      <c r="B166" s="100">
        <v>0</v>
      </c>
    </row>
    <row r="167" spans="1:2" ht="20.100000000000001" hidden="1" customHeight="1">
      <c r="A167" s="99" t="s">
        <v>2849</v>
      </c>
      <c r="B167" s="100">
        <v>0</v>
      </c>
    </row>
    <row r="168" spans="1:2" ht="20.100000000000001" hidden="1" customHeight="1">
      <c r="A168" s="99" t="s">
        <v>2850</v>
      </c>
      <c r="B168" s="100">
        <v>0</v>
      </c>
    </row>
    <row r="169" spans="1:2" ht="20.100000000000001" hidden="1" customHeight="1">
      <c r="A169" s="99" t="s">
        <v>2851</v>
      </c>
      <c r="B169" s="100">
        <v>0</v>
      </c>
    </row>
    <row r="170" spans="1:2" ht="20.100000000000001" hidden="1" customHeight="1">
      <c r="A170" s="99" t="s">
        <v>2852</v>
      </c>
      <c r="B170" s="100">
        <v>0</v>
      </c>
    </row>
    <row r="171" spans="1:2" ht="20.100000000000001" hidden="1" customHeight="1">
      <c r="A171" s="99" t="s">
        <v>2853</v>
      </c>
      <c r="B171" s="100">
        <v>0</v>
      </c>
    </row>
    <row r="172" spans="1:2" ht="20.100000000000001" customHeight="1">
      <c r="A172" s="99" t="s">
        <v>2854</v>
      </c>
      <c r="B172" s="100">
        <v>3711.88</v>
      </c>
    </row>
    <row r="173" spans="1:2" ht="20.100000000000001" hidden="1" customHeight="1">
      <c r="A173" s="99" t="s">
        <v>1368</v>
      </c>
      <c r="B173" s="100">
        <v>0</v>
      </c>
    </row>
    <row r="174" spans="1:2" ht="20.100000000000001" hidden="1" customHeight="1">
      <c r="A174" s="99" t="s">
        <v>1370</v>
      </c>
      <c r="B174" s="100">
        <v>0</v>
      </c>
    </row>
    <row r="175" spans="1:2" ht="20.100000000000001" hidden="1" customHeight="1">
      <c r="A175" s="99" t="s">
        <v>1372</v>
      </c>
      <c r="B175" s="100">
        <v>0</v>
      </c>
    </row>
    <row r="176" spans="1:2" ht="20.100000000000001" hidden="1" customHeight="1">
      <c r="A176" s="99" t="s">
        <v>2855</v>
      </c>
      <c r="B176" s="100">
        <v>0</v>
      </c>
    </row>
    <row r="177" spans="1:2" ht="20.100000000000001" hidden="1" customHeight="1">
      <c r="A177" s="99" t="s">
        <v>1374</v>
      </c>
      <c r="B177" s="100">
        <v>0</v>
      </c>
    </row>
    <row r="178" spans="1:2" ht="20.100000000000001" hidden="1" customHeight="1">
      <c r="A178" s="99" t="s">
        <v>2856</v>
      </c>
      <c r="B178" s="100">
        <v>0</v>
      </c>
    </row>
    <row r="179" spans="1:2" ht="20.100000000000001" hidden="1" customHeight="1">
      <c r="A179" s="99" t="s">
        <v>2857</v>
      </c>
      <c r="B179" s="100">
        <v>0</v>
      </c>
    </row>
    <row r="180" spans="1:2" ht="20.100000000000001" hidden="1" customHeight="1">
      <c r="A180" s="99" t="s">
        <v>2858</v>
      </c>
      <c r="B180" s="100">
        <v>0</v>
      </c>
    </row>
    <row r="181" spans="1:2" ht="20.100000000000001" hidden="1" customHeight="1">
      <c r="A181" s="99" t="s">
        <v>2859</v>
      </c>
      <c r="B181" s="100">
        <v>0</v>
      </c>
    </row>
    <row r="182" spans="1:2" ht="20.100000000000001" hidden="1" customHeight="1">
      <c r="A182" s="99" t="s">
        <v>2860</v>
      </c>
      <c r="B182" s="100">
        <v>0</v>
      </c>
    </row>
    <row r="183" spans="1:2" ht="20.100000000000001" hidden="1" customHeight="1">
      <c r="A183" s="99" t="s">
        <v>2861</v>
      </c>
      <c r="B183" s="100">
        <v>0</v>
      </c>
    </row>
    <row r="184" spans="1:2" ht="20.100000000000001" hidden="1" customHeight="1">
      <c r="A184" s="99" t="s">
        <v>1376</v>
      </c>
      <c r="B184" s="100">
        <v>0</v>
      </c>
    </row>
    <row r="185" spans="1:2" ht="20.100000000000001" hidden="1" customHeight="1">
      <c r="A185" s="99" t="s">
        <v>1378</v>
      </c>
      <c r="B185" s="100">
        <v>0</v>
      </c>
    </row>
    <row r="186" spans="1:2" ht="20.100000000000001" customHeight="1">
      <c r="A186" s="99" t="s">
        <v>1380</v>
      </c>
      <c r="B186" s="100">
        <v>3711.88</v>
      </c>
    </row>
    <row r="187" spans="1:2" ht="20.100000000000001" customHeight="1">
      <c r="A187" s="99" t="s">
        <v>1382</v>
      </c>
      <c r="B187" s="100">
        <v>541</v>
      </c>
    </row>
    <row r="188" spans="1:2" ht="20.100000000000001" customHeight="1">
      <c r="A188" s="99" t="s">
        <v>1384</v>
      </c>
      <c r="B188" s="100">
        <v>792.76</v>
      </c>
    </row>
    <row r="189" spans="1:2" ht="20.100000000000001" customHeight="1">
      <c r="A189" s="99" t="s">
        <v>1386</v>
      </c>
      <c r="B189" s="100">
        <v>20</v>
      </c>
    </row>
    <row r="190" spans="1:2" ht="20.100000000000001" hidden="1" customHeight="1">
      <c r="A190" s="99" t="s">
        <v>2862</v>
      </c>
      <c r="B190" s="100">
        <v>0</v>
      </c>
    </row>
    <row r="191" spans="1:2" ht="20.100000000000001" customHeight="1">
      <c r="A191" s="99" t="s">
        <v>1388</v>
      </c>
      <c r="B191" s="100">
        <v>108</v>
      </c>
    </row>
    <row r="192" spans="1:2" ht="20.100000000000001" hidden="1" customHeight="1">
      <c r="A192" s="99" t="s">
        <v>2863</v>
      </c>
      <c r="B192" s="100">
        <v>0</v>
      </c>
    </row>
    <row r="193" spans="1:2" ht="20.100000000000001" hidden="1" customHeight="1">
      <c r="A193" s="99" t="s">
        <v>2864</v>
      </c>
      <c r="B193" s="100">
        <v>0</v>
      </c>
    </row>
    <row r="194" spans="1:2" ht="20.100000000000001" hidden="1" customHeight="1">
      <c r="A194" s="99" t="s">
        <v>2865</v>
      </c>
      <c r="B194" s="100">
        <v>0</v>
      </c>
    </row>
    <row r="195" spans="1:2" ht="20.100000000000001" customHeight="1">
      <c r="A195" s="99" t="s">
        <v>3033</v>
      </c>
      <c r="B195" s="100">
        <v>182</v>
      </c>
    </row>
    <row r="196" spans="1:2" ht="20.100000000000001" customHeight="1">
      <c r="A196" s="99" t="s">
        <v>1390</v>
      </c>
      <c r="B196" s="100">
        <v>2068.12</v>
      </c>
    </row>
    <row r="197" spans="1:2" ht="20.100000000000001" customHeight="1">
      <c r="A197" s="99" t="s">
        <v>2867</v>
      </c>
      <c r="B197" s="100">
        <f>17000+1600</f>
        <v>18600</v>
      </c>
    </row>
    <row r="198" spans="1:2" ht="20.100000000000001" hidden="1" customHeight="1">
      <c r="A198" s="99" t="s">
        <v>2869</v>
      </c>
      <c r="B198" s="100">
        <v>0</v>
      </c>
    </row>
    <row r="199" spans="1:2" ht="20.100000000000001" hidden="1" customHeight="1">
      <c r="A199" s="99" t="s">
        <v>2870</v>
      </c>
      <c r="B199" s="100">
        <v>0</v>
      </c>
    </row>
    <row r="200" spans="1:2" ht="20.100000000000001" hidden="1" customHeight="1">
      <c r="A200" s="99" t="s">
        <v>2871</v>
      </c>
      <c r="B200" s="100">
        <v>0</v>
      </c>
    </row>
    <row r="201" spans="1:2" ht="20.100000000000001" customHeight="1">
      <c r="A201" s="99" t="s">
        <v>1396</v>
      </c>
      <c r="B201" s="100">
        <f>17000+1600</f>
        <v>18600</v>
      </c>
    </row>
    <row r="202" spans="1:2" ht="20.100000000000001" hidden="1" customHeight="1">
      <c r="A202" s="99" t="s">
        <v>2872</v>
      </c>
      <c r="B202" s="100">
        <v>0</v>
      </c>
    </row>
    <row r="203" spans="1:2" ht="20.100000000000001" hidden="1" customHeight="1">
      <c r="A203" s="99" t="s">
        <v>2873</v>
      </c>
      <c r="B203" s="100">
        <v>0</v>
      </c>
    </row>
    <row r="204" spans="1:2" ht="20.100000000000001" hidden="1" customHeight="1">
      <c r="A204" s="99" t="s">
        <v>2874</v>
      </c>
      <c r="B204" s="100">
        <v>0</v>
      </c>
    </row>
    <row r="205" spans="1:2" ht="20.100000000000001" hidden="1" customHeight="1">
      <c r="A205" s="99" t="s">
        <v>2875</v>
      </c>
      <c r="B205" s="100">
        <v>0</v>
      </c>
    </row>
    <row r="206" spans="1:2" ht="20.100000000000001" hidden="1" customHeight="1">
      <c r="A206" s="99" t="s">
        <v>2876</v>
      </c>
      <c r="B206" s="100">
        <v>0</v>
      </c>
    </row>
    <row r="207" spans="1:2" ht="20.100000000000001" hidden="1" customHeight="1">
      <c r="A207" s="99" t="s">
        <v>2877</v>
      </c>
      <c r="B207" s="100">
        <v>0</v>
      </c>
    </row>
    <row r="208" spans="1:2" ht="20.100000000000001" hidden="1" customHeight="1">
      <c r="A208" s="99" t="s">
        <v>2878</v>
      </c>
      <c r="B208" s="100">
        <v>0</v>
      </c>
    </row>
    <row r="209" spans="1:2" ht="20.100000000000001" hidden="1" customHeight="1">
      <c r="A209" s="99" t="s">
        <v>1398</v>
      </c>
      <c r="B209" s="100">
        <v>0</v>
      </c>
    </row>
    <row r="210" spans="1:2" ht="20.100000000000001" hidden="1" customHeight="1">
      <c r="A210" s="99" t="s">
        <v>2879</v>
      </c>
      <c r="B210" s="100">
        <v>0</v>
      </c>
    </row>
    <row r="211" spans="1:2" ht="20.100000000000001" hidden="1" customHeight="1">
      <c r="A211" s="99" t="s">
        <v>2880</v>
      </c>
      <c r="B211" s="100">
        <v>0</v>
      </c>
    </row>
    <row r="212" spans="1:2" ht="20.100000000000001" hidden="1" customHeight="1">
      <c r="A212" s="99" t="s">
        <v>2881</v>
      </c>
      <c r="B212" s="100">
        <v>0</v>
      </c>
    </row>
    <row r="213" spans="1:2" ht="20.100000000000001" hidden="1" customHeight="1">
      <c r="A213" s="99" t="s">
        <v>2882</v>
      </c>
      <c r="B213" s="100">
        <v>0</v>
      </c>
    </row>
    <row r="214" spans="1:2" ht="20.100000000000001" hidden="1" customHeight="1">
      <c r="A214" s="99" t="s">
        <v>2883</v>
      </c>
      <c r="B214" s="100">
        <v>0</v>
      </c>
    </row>
    <row r="215" spans="1:2" ht="20.100000000000001" hidden="1" customHeight="1">
      <c r="A215" s="99" t="s">
        <v>2884</v>
      </c>
      <c r="B215" s="100">
        <v>0</v>
      </c>
    </row>
    <row r="216" spans="1:2" ht="20.100000000000001" hidden="1" customHeight="1">
      <c r="A216" s="99" t="s">
        <v>2885</v>
      </c>
      <c r="B216" s="100">
        <v>0</v>
      </c>
    </row>
    <row r="217" spans="1:2" ht="20.100000000000001" hidden="1" customHeight="1">
      <c r="A217" s="99" t="s">
        <v>2886</v>
      </c>
      <c r="B217" s="100">
        <v>0</v>
      </c>
    </row>
    <row r="218" spans="1:2" ht="20.100000000000001" hidden="1" customHeight="1">
      <c r="A218" s="99" t="s">
        <v>2887</v>
      </c>
      <c r="B218" s="100">
        <v>0</v>
      </c>
    </row>
    <row r="219" spans="1:2" ht="20.100000000000001" hidden="1" customHeight="1">
      <c r="A219" s="99" t="s">
        <v>2888</v>
      </c>
      <c r="B219" s="100">
        <v>0</v>
      </c>
    </row>
    <row r="220" spans="1:2" ht="20.100000000000001" hidden="1" customHeight="1">
      <c r="A220" s="99" t="s">
        <v>2889</v>
      </c>
      <c r="B220" s="100">
        <v>0</v>
      </c>
    </row>
    <row r="221" spans="1:2" ht="20.100000000000001" hidden="1" customHeight="1">
      <c r="A221" s="99" t="s">
        <v>2890</v>
      </c>
      <c r="B221" s="100">
        <v>0</v>
      </c>
    </row>
    <row r="222" spans="1:2" ht="20.100000000000001" hidden="1" customHeight="1">
      <c r="A222" s="99" t="s">
        <v>2891</v>
      </c>
      <c r="B222" s="100">
        <v>0</v>
      </c>
    </row>
    <row r="223" spans="1:2" ht="20.100000000000001" hidden="1" customHeight="1">
      <c r="A223" s="99" t="s">
        <v>2892</v>
      </c>
      <c r="B223" s="100">
        <v>0</v>
      </c>
    </row>
    <row r="224" spans="1:2" ht="20.100000000000001" hidden="1" customHeight="1">
      <c r="A224" s="99" t="s">
        <v>2893</v>
      </c>
      <c r="B224" s="100">
        <v>0</v>
      </c>
    </row>
    <row r="225" spans="1:2" ht="20.100000000000001" hidden="1" customHeight="1">
      <c r="A225" s="99" t="s">
        <v>2894</v>
      </c>
      <c r="B225" s="100">
        <v>0</v>
      </c>
    </row>
    <row r="226" spans="1:2" ht="20.100000000000001" hidden="1" customHeight="1">
      <c r="A226" s="99" t="s">
        <v>2895</v>
      </c>
      <c r="B226" s="100">
        <v>0</v>
      </c>
    </row>
    <row r="227" spans="1:2" ht="20.100000000000001" hidden="1" customHeight="1">
      <c r="A227" s="99" t="s">
        <v>2896</v>
      </c>
      <c r="B227" s="100">
        <v>0</v>
      </c>
    </row>
    <row r="228" spans="1:2" ht="20.100000000000001" hidden="1" customHeight="1">
      <c r="A228" s="99" t="s">
        <v>2897</v>
      </c>
      <c r="B228" s="100">
        <v>0</v>
      </c>
    </row>
    <row r="229" spans="1:2" ht="20.100000000000001" hidden="1" customHeight="1">
      <c r="A229" s="99" t="s">
        <v>2898</v>
      </c>
      <c r="B229" s="100">
        <v>0</v>
      </c>
    </row>
    <row r="230" spans="1:2" ht="20.100000000000001" hidden="1" customHeight="1">
      <c r="A230" s="99" t="s">
        <v>2899</v>
      </c>
      <c r="B230" s="100">
        <v>0</v>
      </c>
    </row>
  </sheetData>
  <autoFilter ref="A4:D230">
    <filterColumn colId="1">
      <filters>
        <filter val="10047"/>
        <filter val="10239"/>
        <filter val="108"/>
        <filter val="12330"/>
        <filter val="129"/>
        <filter val="130"/>
        <filter val="13977"/>
        <filter val="166854"/>
        <filter val="167418"/>
        <filter val="171662"/>
        <filter val="182"/>
        <filter val="18600"/>
        <filter val="192"/>
        <filter val="20"/>
        <filter val="2068"/>
        <filter val="2315"/>
        <filter val="290721"/>
        <filter val="300"/>
        <filter val="33"/>
        <filter val="3712"/>
        <filter val="3888"/>
        <filter val="4188"/>
        <filter val="435"/>
        <filter val="443"/>
        <filter val="50"/>
        <filter val="5352"/>
        <filter val="541"/>
        <filter val="59725"/>
        <filter val="7"/>
        <filter val="72055"/>
        <filter val="7732"/>
        <filter val="793"/>
        <filter val="8494"/>
        <filter val="86475"/>
      </filters>
    </filterColumn>
    <extLst/>
  </autoFilter>
  <mergeCells count="2">
    <mergeCell ref="A1:B1"/>
    <mergeCell ref="A2:B2"/>
  </mergeCells>
  <phoneticPr fontId="78" type="noConversion"/>
  <printOptions horizontalCentered="1"/>
  <pageMargins left="0.23622047244094499" right="0.23622047244094499" top="0.31496062992126" bottom="0.31496062992126" header="0.31496062992126" footer="0.31496062992126"/>
  <pageSetup paperSize="9" scale="84" fitToWidth="0" fitToHeight="0" orientation="portrait" blackAndWhite="1" errors="blank"/>
  <headerFooter alignWithMargins="0">
    <oddFooter>&amp;C&amp;P</oddFooter>
  </headerFooter>
</worksheet>
</file>

<file path=xl/worksheets/sheet24.xml><?xml version="1.0" encoding="utf-8"?>
<worksheet xmlns="http://schemas.openxmlformats.org/spreadsheetml/2006/main" xmlns:r="http://schemas.openxmlformats.org/officeDocument/2006/relationships">
  <sheetPr>
    <tabColor rgb="FF7030A0"/>
  </sheetPr>
  <dimension ref="A1:I22"/>
  <sheetViews>
    <sheetView showZeros="0" topLeftCell="A13" workbookViewId="0">
      <selection activeCell="D6" sqref="D6"/>
    </sheetView>
  </sheetViews>
  <sheetFormatPr defaultColWidth="12.75" defaultRowHeight="13.5"/>
  <cols>
    <col min="1" max="1" width="29.625" style="45" customWidth="1"/>
    <col min="2" max="2" width="18.25" style="45" customWidth="1"/>
    <col min="3" max="3" width="18.5" style="46" customWidth="1"/>
    <col min="4" max="4" width="13.5" style="46" customWidth="1"/>
    <col min="5" max="5" width="35.5" style="47" customWidth="1"/>
    <col min="6" max="6" width="16.375" style="47" customWidth="1"/>
    <col min="7" max="7" width="13.5" style="48" customWidth="1"/>
    <col min="8" max="8" width="9" style="45" customWidth="1"/>
    <col min="9" max="9" width="11.25" style="45" customWidth="1"/>
    <col min="10" max="253" width="9" style="45" customWidth="1"/>
    <col min="254" max="254" width="29.625" style="45" customWidth="1"/>
    <col min="255" max="255" width="12.75" style="45"/>
    <col min="256" max="256" width="29.75" style="45" customWidth="1"/>
    <col min="257" max="257" width="17" style="45" customWidth="1"/>
    <col min="258" max="258" width="37" style="45" customWidth="1"/>
    <col min="259" max="259" width="17.375" style="45" customWidth="1"/>
    <col min="260" max="509" width="9" style="45" customWidth="1"/>
    <col min="510" max="510" width="29.625" style="45" customWidth="1"/>
    <col min="511" max="511" width="12.75" style="45"/>
    <col min="512" max="512" width="29.75" style="45" customWidth="1"/>
    <col min="513" max="513" width="17" style="45" customWidth="1"/>
    <col min="514" max="514" width="37" style="45" customWidth="1"/>
    <col min="515" max="515" width="17.375" style="45" customWidth="1"/>
    <col min="516" max="765" width="9" style="45" customWidth="1"/>
    <col min="766" max="766" width="29.625" style="45" customWidth="1"/>
    <col min="767" max="767" width="12.75" style="45"/>
    <col min="768" max="768" width="29.75" style="45" customWidth="1"/>
    <col min="769" max="769" width="17" style="45" customWidth="1"/>
    <col min="770" max="770" width="37" style="45" customWidth="1"/>
    <col min="771" max="771" width="17.375" style="45" customWidth="1"/>
    <col min="772" max="1021" width="9" style="45" customWidth="1"/>
    <col min="1022" max="1022" width="29.625" style="45" customWidth="1"/>
    <col min="1023" max="1023" width="12.75" style="45"/>
    <col min="1024" max="1024" width="29.75" style="45" customWidth="1"/>
    <col min="1025" max="1025" width="17" style="45" customWidth="1"/>
    <col min="1026" max="1026" width="37" style="45" customWidth="1"/>
    <col min="1027" max="1027" width="17.375" style="45" customWidth="1"/>
    <col min="1028" max="1277" width="9" style="45" customWidth="1"/>
    <col min="1278" max="1278" width="29.625" style="45" customWidth="1"/>
    <col min="1279" max="1279" width="12.75" style="45"/>
    <col min="1280" max="1280" width="29.75" style="45" customWidth="1"/>
    <col min="1281" max="1281" width="17" style="45" customWidth="1"/>
    <col min="1282" max="1282" width="37" style="45" customWidth="1"/>
    <col min="1283" max="1283" width="17.375" style="45" customWidth="1"/>
    <col min="1284" max="1533" width="9" style="45" customWidth="1"/>
    <col min="1534" max="1534" width="29.625" style="45" customWidth="1"/>
    <col min="1535" max="1535" width="12.75" style="45"/>
    <col min="1536" max="1536" width="29.75" style="45" customWidth="1"/>
    <col min="1537" max="1537" width="17" style="45" customWidth="1"/>
    <col min="1538" max="1538" width="37" style="45" customWidth="1"/>
    <col min="1539" max="1539" width="17.375" style="45" customWidth="1"/>
    <col min="1540" max="1789" width="9" style="45" customWidth="1"/>
    <col min="1790" max="1790" width="29.625" style="45" customWidth="1"/>
    <col min="1791" max="1791" width="12.75" style="45"/>
    <col min="1792" max="1792" width="29.75" style="45" customWidth="1"/>
    <col min="1793" max="1793" width="17" style="45" customWidth="1"/>
    <col min="1794" max="1794" width="37" style="45" customWidth="1"/>
    <col min="1795" max="1795" width="17.375" style="45" customWidth="1"/>
    <col min="1796" max="2045" width="9" style="45" customWidth="1"/>
    <col min="2046" max="2046" width="29.625" style="45" customWidth="1"/>
    <col min="2047" max="2047" width="12.75" style="45"/>
    <col min="2048" max="2048" width="29.75" style="45" customWidth="1"/>
    <col min="2049" max="2049" width="17" style="45" customWidth="1"/>
    <col min="2050" max="2050" width="37" style="45" customWidth="1"/>
    <col min="2051" max="2051" width="17.375" style="45" customWidth="1"/>
    <col min="2052" max="2301" width="9" style="45" customWidth="1"/>
    <col min="2302" max="2302" width="29.625" style="45" customWidth="1"/>
    <col min="2303" max="2303" width="12.75" style="45"/>
    <col min="2304" max="2304" width="29.75" style="45" customWidth="1"/>
    <col min="2305" max="2305" width="17" style="45" customWidth="1"/>
    <col min="2306" max="2306" width="37" style="45" customWidth="1"/>
    <col min="2307" max="2307" width="17.375" style="45" customWidth="1"/>
    <col min="2308" max="2557" width="9" style="45" customWidth="1"/>
    <col min="2558" max="2558" width="29.625" style="45" customWidth="1"/>
    <col min="2559" max="2559" width="12.75" style="45"/>
    <col min="2560" max="2560" width="29.75" style="45" customWidth="1"/>
    <col min="2561" max="2561" width="17" style="45" customWidth="1"/>
    <col min="2562" max="2562" width="37" style="45" customWidth="1"/>
    <col min="2563" max="2563" width="17.375" style="45" customWidth="1"/>
    <col min="2564" max="2813" width="9" style="45" customWidth="1"/>
    <col min="2814" max="2814" width="29.625" style="45" customWidth="1"/>
    <col min="2815" max="2815" width="12.75" style="45"/>
    <col min="2816" max="2816" width="29.75" style="45" customWidth="1"/>
    <col min="2817" max="2817" width="17" style="45" customWidth="1"/>
    <col min="2818" max="2818" width="37" style="45" customWidth="1"/>
    <col min="2819" max="2819" width="17.375" style="45" customWidth="1"/>
    <col min="2820" max="3069" width="9" style="45" customWidth="1"/>
    <col min="3070" max="3070" width="29.625" style="45" customWidth="1"/>
    <col min="3071" max="3071" width="12.75" style="45"/>
    <col min="3072" max="3072" width="29.75" style="45" customWidth="1"/>
    <col min="3073" max="3073" width="17" style="45" customWidth="1"/>
    <col min="3074" max="3074" width="37" style="45" customWidth="1"/>
    <col min="3075" max="3075" width="17.375" style="45" customWidth="1"/>
    <col min="3076" max="3325" width="9" style="45" customWidth="1"/>
    <col min="3326" max="3326" width="29.625" style="45" customWidth="1"/>
    <col min="3327" max="3327" width="12.75" style="45"/>
    <col min="3328" max="3328" width="29.75" style="45" customWidth="1"/>
    <col min="3329" max="3329" width="17" style="45" customWidth="1"/>
    <col min="3330" max="3330" width="37" style="45" customWidth="1"/>
    <col min="3331" max="3331" width="17.375" style="45" customWidth="1"/>
    <col min="3332" max="3581" width="9" style="45" customWidth="1"/>
    <col min="3582" max="3582" width="29.625" style="45" customWidth="1"/>
    <col min="3583" max="3583" width="12.75" style="45"/>
    <col min="3584" max="3584" width="29.75" style="45" customWidth="1"/>
    <col min="3585" max="3585" width="17" style="45" customWidth="1"/>
    <col min="3586" max="3586" width="37" style="45" customWidth="1"/>
    <col min="3587" max="3587" width="17.375" style="45" customWidth="1"/>
    <col min="3588" max="3837" width="9" style="45" customWidth="1"/>
    <col min="3838" max="3838" width="29.625" style="45" customWidth="1"/>
    <col min="3839" max="3839" width="12.75" style="45"/>
    <col min="3840" max="3840" width="29.75" style="45" customWidth="1"/>
    <col min="3841" max="3841" width="17" style="45" customWidth="1"/>
    <col min="3842" max="3842" width="37" style="45" customWidth="1"/>
    <col min="3843" max="3843" width="17.375" style="45" customWidth="1"/>
    <col min="3844" max="4093" width="9" style="45" customWidth="1"/>
    <col min="4094" max="4094" width="29.625" style="45" customWidth="1"/>
    <col min="4095" max="4095" width="12.75" style="45"/>
    <col min="4096" max="4096" width="29.75" style="45" customWidth="1"/>
    <col min="4097" max="4097" width="17" style="45" customWidth="1"/>
    <col min="4098" max="4098" width="37" style="45" customWidth="1"/>
    <col min="4099" max="4099" width="17.375" style="45" customWidth="1"/>
    <col min="4100" max="4349" width="9" style="45" customWidth="1"/>
    <col min="4350" max="4350" width="29.625" style="45" customWidth="1"/>
    <col min="4351" max="4351" width="12.75" style="45"/>
    <col min="4352" max="4352" width="29.75" style="45" customWidth="1"/>
    <col min="4353" max="4353" width="17" style="45" customWidth="1"/>
    <col min="4354" max="4354" width="37" style="45" customWidth="1"/>
    <col min="4355" max="4355" width="17.375" style="45" customWidth="1"/>
    <col min="4356" max="4605" width="9" style="45" customWidth="1"/>
    <col min="4606" max="4606" width="29.625" style="45" customWidth="1"/>
    <col min="4607" max="4607" width="12.75" style="45"/>
    <col min="4608" max="4608" width="29.75" style="45" customWidth="1"/>
    <col min="4609" max="4609" width="17" style="45" customWidth="1"/>
    <col min="4610" max="4610" width="37" style="45" customWidth="1"/>
    <col min="4611" max="4611" width="17.375" style="45" customWidth="1"/>
    <col min="4612" max="4861" width="9" style="45" customWidth="1"/>
    <col min="4862" max="4862" width="29.625" style="45" customWidth="1"/>
    <col min="4863" max="4863" width="12.75" style="45"/>
    <col min="4864" max="4864" width="29.75" style="45" customWidth="1"/>
    <col min="4865" max="4865" width="17" style="45" customWidth="1"/>
    <col min="4866" max="4866" width="37" style="45" customWidth="1"/>
    <col min="4867" max="4867" width="17.375" style="45" customWidth="1"/>
    <col min="4868" max="5117" width="9" style="45" customWidth="1"/>
    <col min="5118" max="5118" width="29.625" style="45" customWidth="1"/>
    <col min="5119" max="5119" width="12.75" style="45"/>
    <col min="5120" max="5120" width="29.75" style="45" customWidth="1"/>
    <col min="5121" max="5121" width="17" style="45" customWidth="1"/>
    <col min="5122" max="5122" width="37" style="45" customWidth="1"/>
    <col min="5123" max="5123" width="17.375" style="45" customWidth="1"/>
    <col min="5124" max="5373" width="9" style="45" customWidth="1"/>
    <col min="5374" max="5374" width="29.625" style="45" customWidth="1"/>
    <col min="5375" max="5375" width="12.75" style="45"/>
    <col min="5376" max="5376" width="29.75" style="45" customWidth="1"/>
    <col min="5377" max="5377" width="17" style="45" customWidth="1"/>
    <col min="5378" max="5378" width="37" style="45" customWidth="1"/>
    <col min="5379" max="5379" width="17.375" style="45" customWidth="1"/>
    <col min="5380" max="5629" width="9" style="45" customWidth="1"/>
    <col min="5630" max="5630" width="29.625" style="45" customWidth="1"/>
    <col min="5631" max="5631" width="12.75" style="45"/>
    <col min="5632" max="5632" width="29.75" style="45" customWidth="1"/>
    <col min="5633" max="5633" width="17" style="45" customWidth="1"/>
    <col min="5634" max="5634" width="37" style="45" customWidth="1"/>
    <col min="5635" max="5635" width="17.375" style="45" customWidth="1"/>
    <col min="5636" max="5885" width="9" style="45" customWidth="1"/>
    <col min="5886" max="5886" width="29.625" style="45" customWidth="1"/>
    <col min="5887" max="5887" width="12.75" style="45"/>
    <col min="5888" max="5888" width="29.75" style="45" customWidth="1"/>
    <col min="5889" max="5889" width="17" style="45" customWidth="1"/>
    <col min="5890" max="5890" width="37" style="45" customWidth="1"/>
    <col min="5891" max="5891" width="17.375" style="45" customWidth="1"/>
    <col min="5892" max="6141" width="9" style="45" customWidth="1"/>
    <col min="6142" max="6142" width="29.625" style="45" customWidth="1"/>
    <col min="6143" max="6143" width="12.75" style="45"/>
    <col min="6144" max="6144" width="29.75" style="45" customWidth="1"/>
    <col min="6145" max="6145" width="17" style="45" customWidth="1"/>
    <col min="6146" max="6146" width="37" style="45" customWidth="1"/>
    <col min="6147" max="6147" width="17.375" style="45" customWidth="1"/>
    <col min="6148" max="6397" width="9" style="45" customWidth="1"/>
    <col min="6398" max="6398" width="29.625" style="45" customWidth="1"/>
    <col min="6399" max="6399" width="12.75" style="45"/>
    <col min="6400" max="6400" width="29.75" style="45" customWidth="1"/>
    <col min="6401" max="6401" width="17" style="45" customWidth="1"/>
    <col min="6402" max="6402" width="37" style="45" customWidth="1"/>
    <col min="6403" max="6403" width="17.375" style="45" customWidth="1"/>
    <col min="6404" max="6653" width="9" style="45" customWidth="1"/>
    <col min="6654" max="6654" width="29.625" style="45" customWidth="1"/>
    <col min="6655" max="6655" width="12.75" style="45"/>
    <col min="6656" max="6656" width="29.75" style="45" customWidth="1"/>
    <col min="6657" max="6657" width="17" style="45" customWidth="1"/>
    <col min="6658" max="6658" width="37" style="45" customWidth="1"/>
    <col min="6659" max="6659" width="17.375" style="45" customWidth="1"/>
    <col min="6660" max="6909" width="9" style="45" customWidth="1"/>
    <col min="6910" max="6910" width="29.625" style="45" customWidth="1"/>
    <col min="6911" max="6911" width="12.75" style="45"/>
    <col min="6912" max="6912" width="29.75" style="45" customWidth="1"/>
    <col min="6913" max="6913" width="17" style="45" customWidth="1"/>
    <col min="6914" max="6914" width="37" style="45" customWidth="1"/>
    <col min="6915" max="6915" width="17.375" style="45" customWidth="1"/>
    <col min="6916" max="7165" width="9" style="45" customWidth="1"/>
    <col min="7166" max="7166" width="29.625" style="45" customWidth="1"/>
    <col min="7167" max="7167" width="12.75" style="45"/>
    <col min="7168" max="7168" width="29.75" style="45" customWidth="1"/>
    <col min="7169" max="7169" width="17" style="45" customWidth="1"/>
    <col min="7170" max="7170" width="37" style="45" customWidth="1"/>
    <col min="7171" max="7171" width="17.375" style="45" customWidth="1"/>
    <col min="7172" max="7421" width="9" style="45" customWidth="1"/>
    <col min="7422" max="7422" width="29.625" style="45" customWidth="1"/>
    <col min="7423" max="7423" width="12.75" style="45"/>
    <col min="7424" max="7424" width="29.75" style="45" customWidth="1"/>
    <col min="7425" max="7425" width="17" style="45" customWidth="1"/>
    <col min="7426" max="7426" width="37" style="45" customWidth="1"/>
    <col min="7427" max="7427" width="17.375" style="45" customWidth="1"/>
    <col min="7428" max="7677" width="9" style="45" customWidth="1"/>
    <col min="7678" max="7678" width="29.625" style="45" customWidth="1"/>
    <col min="7679" max="7679" width="12.75" style="45"/>
    <col min="7680" max="7680" width="29.75" style="45" customWidth="1"/>
    <col min="7681" max="7681" width="17" style="45" customWidth="1"/>
    <col min="7682" max="7682" width="37" style="45" customWidth="1"/>
    <col min="7683" max="7683" width="17.375" style="45" customWidth="1"/>
    <col min="7684" max="7933" width="9" style="45" customWidth="1"/>
    <col min="7934" max="7934" width="29.625" style="45" customWidth="1"/>
    <col min="7935" max="7935" width="12.75" style="45"/>
    <col min="7936" max="7936" width="29.75" style="45" customWidth="1"/>
    <col min="7937" max="7937" width="17" style="45" customWidth="1"/>
    <col min="7938" max="7938" width="37" style="45" customWidth="1"/>
    <col min="7939" max="7939" width="17.375" style="45" customWidth="1"/>
    <col min="7940" max="8189" width="9" style="45" customWidth="1"/>
    <col min="8190" max="8190" width="29.625" style="45" customWidth="1"/>
    <col min="8191" max="8191" width="12.75" style="45"/>
    <col min="8192" max="8192" width="29.75" style="45" customWidth="1"/>
    <col min="8193" max="8193" width="17" style="45" customWidth="1"/>
    <col min="8194" max="8194" width="37" style="45" customWidth="1"/>
    <col min="8195" max="8195" width="17.375" style="45" customWidth="1"/>
    <col min="8196" max="8445" width="9" style="45" customWidth="1"/>
    <col min="8446" max="8446" width="29.625" style="45" customWidth="1"/>
    <col min="8447" max="8447" width="12.75" style="45"/>
    <col min="8448" max="8448" width="29.75" style="45" customWidth="1"/>
    <col min="8449" max="8449" width="17" style="45" customWidth="1"/>
    <col min="8450" max="8450" width="37" style="45" customWidth="1"/>
    <col min="8451" max="8451" width="17.375" style="45" customWidth="1"/>
    <col min="8452" max="8701" width="9" style="45" customWidth="1"/>
    <col min="8702" max="8702" width="29.625" style="45" customWidth="1"/>
    <col min="8703" max="8703" width="12.75" style="45"/>
    <col min="8704" max="8704" width="29.75" style="45" customWidth="1"/>
    <col min="8705" max="8705" width="17" style="45" customWidth="1"/>
    <col min="8706" max="8706" width="37" style="45" customWidth="1"/>
    <col min="8707" max="8707" width="17.375" style="45" customWidth="1"/>
    <col min="8708" max="8957" width="9" style="45" customWidth="1"/>
    <col min="8958" max="8958" width="29.625" style="45" customWidth="1"/>
    <col min="8959" max="8959" width="12.75" style="45"/>
    <col min="8960" max="8960" width="29.75" style="45" customWidth="1"/>
    <col min="8961" max="8961" width="17" style="45" customWidth="1"/>
    <col min="8962" max="8962" width="37" style="45" customWidth="1"/>
    <col min="8963" max="8963" width="17.375" style="45" customWidth="1"/>
    <col min="8964" max="9213" width="9" style="45" customWidth="1"/>
    <col min="9214" max="9214" width="29.625" style="45" customWidth="1"/>
    <col min="9215" max="9215" width="12.75" style="45"/>
    <col min="9216" max="9216" width="29.75" style="45" customWidth="1"/>
    <col min="9217" max="9217" width="17" style="45" customWidth="1"/>
    <col min="9218" max="9218" width="37" style="45" customWidth="1"/>
    <col min="9219" max="9219" width="17.375" style="45" customWidth="1"/>
    <col min="9220" max="9469" width="9" style="45" customWidth="1"/>
    <col min="9470" max="9470" width="29.625" style="45" customWidth="1"/>
    <col min="9471" max="9471" width="12.75" style="45"/>
    <col min="9472" max="9472" width="29.75" style="45" customWidth="1"/>
    <col min="9473" max="9473" width="17" style="45" customWidth="1"/>
    <col min="9474" max="9474" width="37" style="45" customWidth="1"/>
    <col min="9475" max="9475" width="17.375" style="45" customWidth="1"/>
    <col min="9476" max="9725" width="9" style="45" customWidth="1"/>
    <col min="9726" max="9726" width="29.625" style="45" customWidth="1"/>
    <col min="9727" max="9727" width="12.75" style="45"/>
    <col min="9728" max="9728" width="29.75" style="45" customWidth="1"/>
    <col min="9729" max="9729" width="17" style="45" customWidth="1"/>
    <col min="9730" max="9730" width="37" style="45" customWidth="1"/>
    <col min="9731" max="9731" width="17.375" style="45" customWidth="1"/>
    <col min="9732" max="9981" width="9" style="45" customWidth="1"/>
    <col min="9982" max="9982" width="29.625" style="45" customWidth="1"/>
    <col min="9983" max="9983" width="12.75" style="45"/>
    <col min="9984" max="9984" width="29.75" style="45" customWidth="1"/>
    <col min="9985" max="9985" width="17" style="45" customWidth="1"/>
    <col min="9986" max="9986" width="37" style="45" customWidth="1"/>
    <col min="9987" max="9987" width="17.375" style="45" customWidth="1"/>
    <col min="9988" max="10237" width="9" style="45" customWidth="1"/>
    <col min="10238" max="10238" width="29.625" style="45" customWidth="1"/>
    <col min="10239" max="10239" width="12.75" style="45"/>
    <col min="10240" max="10240" width="29.75" style="45" customWidth="1"/>
    <col min="10241" max="10241" width="17" style="45" customWidth="1"/>
    <col min="10242" max="10242" width="37" style="45" customWidth="1"/>
    <col min="10243" max="10243" width="17.375" style="45" customWidth="1"/>
    <col min="10244" max="10493" width="9" style="45" customWidth="1"/>
    <col min="10494" max="10494" width="29.625" style="45" customWidth="1"/>
    <col min="10495" max="10495" width="12.75" style="45"/>
    <col min="10496" max="10496" width="29.75" style="45" customWidth="1"/>
    <col min="10497" max="10497" width="17" style="45" customWidth="1"/>
    <col min="10498" max="10498" width="37" style="45" customWidth="1"/>
    <col min="10499" max="10499" width="17.375" style="45" customWidth="1"/>
    <col min="10500" max="10749" width="9" style="45" customWidth="1"/>
    <col min="10750" max="10750" width="29.625" style="45" customWidth="1"/>
    <col min="10751" max="10751" width="12.75" style="45"/>
    <col min="10752" max="10752" width="29.75" style="45" customWidth="1"/>
    <col min="10753" max="10753" width="17" style="45" customWidth="1"/>
    <col min="10754" max="10754" width="37" style="45" customWidth="1"/>
    <col min="10755" max="10755" width="17.375" style="45" customWidth="1"/>
    <col min="10756" max="11005" width="9" style="45" customWidth="1"/>
    <col min="11006" max="11006" width="29.625" style="45" customWidth="1"/>
    <col min="11007" max="11007" width="12.75" style="45"/>
    <col min="11008" max="11008" width="29.75" style="45" customWidth="1"/>
    <col min="11009" max="11009" width="17" style="45" customWidth="1"/>
    <col min="11010" max="11010" width="37" style="45" customWidth="1"/>
    <col min="11011" max="11011" width="17.375" style="45" customWidth="1"/>
    <col min="11012" max="11261" width="9" style="45" customWidth="1"/>
    <col min="11262" max="11262" width="29.625" style="45" customWidth="1"/>
    <col min="11263" max="11263" width="12.75" style="45"/>
    <col min="11264" max="11264" width="29.75" style="45" customWidth="1"/>
    <col min="11265" max="11265" width="17" style="45" customWidth="1"/>
    <col min="11266" max="11266" width="37" style="45" customWidth="1"/>
    <col min="11267" max="11267" width="17.375" style="45" customWidth="1"/>
    <col min="11268" max="11517" width="9" style="45" customWidth="1"/>
    <col min="11518" max="11518" width="29.625" style="45" customWidth="1"/>
    <col min="11519" max="11519" width="12.75" style="45"/>
    <col min="11520" max="11520" width="29.75" style="45" customWidth="1"/>
    <col min="11521" max="11521" width="17" style="45" customWidth="1"/>
    <col min="11522" max="11522" width="37" style="45" customWidth="1"/>
    <col min="11523" max="11523" width="17.375" style="45" customWidth="1"/>
    <col min="11524" max="11773" width="9" style="45" customWidth="1"/>
    <col min="11774" max="11774" width="29.625" style="45" customWidth="1"/>
    <col min="11775" max="11775" width="12.75" style="45"/>
    <col min="11776" max="11776" width="29.75" style="45" customWidth="1"/>
    <col min="11777" max="11777" width="17" style="45" customWidth="1"/>
    <col min="11778" max="11778" width="37" style="45" customWidth="1"/>
    <col min="11779" max="11779" width="17.375" style="45" customWidth="1"/>
    <col min="11780" max="12029" width="9" style="45" customWidth="1"/>
    <col min="12030" max="12030" width="29.625" style="45" customWidth="1"/>
    <col min="12031" max="12031" width="12.75" style="45"/>
    <col min="12032" max="12032" width="29.75" style="45" customWidth="1"/>
    <col min="12033" max="12033" width="17" style="45" customWidth="1"/>
    <col min="12034" max="12034" width="37" style="45" customWidth="1"/>
    <col min="12035" max="12035" width="17.375" style="45" customWidth="1"/>
    <col min="12036" max="12285" width="9" style="45" customWidth="1"/>
    <col min="12286" max="12286" width="29.625" style="45" customWidth="1"/>
    <col min="12287" max="12287" width="12.75" style="45"/>
    <col min="12288" max="12288" width="29.75" style="45" customWidth="1"/>
    <col min="12289" max="12289" width="17" style="45" customWidth="1"/>
    <col min="12290" max="12290" width="37" style="45" customWidth="1"/>
    <col min="12291" max="12291" width="17.375" style="45" customWidth="1"/>
    <col min="12292" max="12541" width="9" style="45" customWidth="1"/>
    <col min="12542" max="12542" width="29.625" style="45" customWidth="1"/>
    <col min="12543" max="12543" width="12.75" style="45"/>
    <col min="12544" max="12544" width="29.75" style="45" customWidth="1"/>
    <col min="12545" max="12545" width="17" style="45" customWidth="1"/>
    <col min="12546" max="12546" width="37" style="45" customWidth="1"/>
    <col min="12547" max="12547" width="17.375" style="45" customWidth="1"/>
    <col min="12548" max="12797" width="9" style="45" customWidth="1"/>
    <col min="12798" max="12798" width="29.625" style="45" customWidth="1"/>
    <col min="12799" max="12799" width="12.75" style="45"/>
    <col min="12800" max="12800" width="29.75" style="45" customWidth="1"/>
    <col min="12801" max="12801" width="17" style="45" customWidth="1"/>
    <col min="12802" max="12802" width="37" style="45" customWidth="1"/>
    <col min="12803" max="12803" width="17.375" style="45" customWidth="1"/>
    <col min="12804" max="13053" width="9" style="45" customWidth="1"/>
    <col min="13054" max="13054" width="29.625" style="45" customWidth="1"/>
    <col min="13055" max="13055" width="12.75" style="45"/>
    <col min="13056" max="13056" width="29.75" style="45" customWidth="1"/>
    <col min="13057" max="13057" width="17" style="45" customWidth="1"/>
    <col min="13058" max="13058" width="37" style="45" customWidth="1"/>
    <col min="13059" max="13059" width="17.375" style="45" customWidth="1"/>
    <col min="13060" max="13309" width="9" style="45" customWidth="1"/>
    <col min="13310" max="13310" width="29.625" style="45" customWidth="1"/>
    <col min="13311" max="13311" width="12.75" style="45"/>
    <col min="13312" max="13312" width="29.75" style="45" customWidth="1"/>
    <col min="13313" max="13313" width="17" style="45" customWidth="1"/>
    <col min="13314" max="13314" width="37" style="45" customWidth="1"/>
    <col min="13315" max="13315" width="17.375" style="45" customWidth="1"/>
    <col min="13316" max="13565" width="9" style="45" customWidth="1"/>
    <col min="13566" max="13566" width="29.625" style="45" customWidth="1"/>
    <col min="13567" max="13567" width="12.75" style="45"/>
    <col min="13568" max="13568" width="29.75" style="45" customWidth="1"/>
    <col min="13569" max="13569" width="17" style="45" customWidth="1"/>
    <col min="13570" max="13570" width="37" style="45" customWidth="1"/>
    <col min="13571" max="13571" width="17.375" style="45" customWidth="1"/>
    <col min="13572" max="13821" width="9" style="45" customWidth="1"/>
    <col min="13822" max="13822" width="29.625" style="45" customWidth="1"/>
    <col min="13823" max="13823" width="12.75" style="45"/>
    <col min="13824" max="13824" width="29.75" style="45" customWidth="1"/>
    <col min="13825" max="13825" width="17" style="45" customWidth="1"/>
    <col min="13826" max="13826" width="37" style="45" customWidth="1"/>
    <col min="13827" max="13827" width="17.375" style="45" customWidth="1"/>
    <col min="13828" max="14077" width="9" style="45" customWidth="1"/>
    <col min="14078" max="14078" width="29.625" style="45" customWidth="1"/>
    <col min="14079" max="14079" width="12.75" style="45"/>
    <col min="14080" max="14080" width="29.75" style="45" customWidth="1"/>
    <col min="14081" max="14081" width="17" style="45" customWidth="1"/>
    <col min="14082" max="14082" width="37" style="45" customWidth="1"/>
    <col min="14083" max="14083" width="17.375" style="45" customWidth="1"/>
    <col min="14084" max="14333" width="9" style="45" customWidth="1"/>
    <col min="14334" max="14334" width="29.625" style="45" customWidth="1"/>
    <col min="14335" max="14335" width="12.75" style="45"/>
    <col min="14336" max="14336" width="29.75" style="45" customWidth="1"/>
    <col min="14337" max="14337" width="17" style="45" customWidth="1"/>
    <col min="14338" max="14338" width="37" style="45" customWidth="1"/>
    <col min="14339" max="14339" width="17.375" style="45" customWidth="1"/>
    <col min="14340" max="14589" width="9" style="45" customWidth="1"/>
    <col min="14590" max="14590" width="29.625" style="45" customWidth="1"/>
    <col min="14591" max="14591" width="12.75" style="45"/>
    <col min="14592" max="14592" width="29.75" style="45" customWidth="1"/>
    <col min="14593" max="14593" width="17" style="45" customWidth="1"/>
    <col min="14594" max="14594" width="37" style="45" customWidth="1"/>
    <col min="14595" max="14595" width="17.375" style="45" customWidth="1"/>
    <col min="14596" max="14845" width="9" style="45" customWidth="1"/>
    <col min="14846" max="14846" width="29.625" style="45" customWidth="1"/>
    <col min="14847" max="14847" width="12.75" style="45"/>
    <col min="14848" max="14848" width="29.75" style="45" customWidth="1"/>
    <col min="14849" max="14849" width="17" style="45" customWidth="1"/>
    <col min="14850" max="14850" width="37" style="45" customWidth="1"/>
    <col min="14851" max="14851" width="17.375" style="45" customWidth="1"/>
    <col min="14852" max="15101" width="9" style="45" customWidth="1"/>
    <col min="15102" max="15102" width="29.625" style="45" customWidth="1"/>
    <col min="15103" max="15103" width="12.75" style="45"/>
    <col min="15104" max="15104" width="29.75" style="45" customWidth="1"/>
    <col min="15105" max="15105" width="17" style="45" customWidth="1"/>
    <col min="15106" max="15106" width="37" style="45" customWidth="1"/>
    <col min="15107" max="15107" width="17.375" style="45" customWidth="1"/>
    <col min="15108" max="15357" width="9" style="45" customWidth="1"/>
    <col min="15358" max="15358" width="29.625" style="45" customWidth="1"/>
    <col min="15359" max="15359" width="12.75" style="45"/>
    <col min="15360" max="15360" width="29.75" style="45" customWidth="1"/>
    <col min="15361" max="15361" width="17" style="45" customWidth="1"/>
    <col min="15362" max="15362" width="37" style="45" customWidth="1"/>
    <col min="15363" max="15363" width="17.375" style="45" customWidth="1"/>
    <col min="15364" max="15613" width="9" style="45" customWidth="1"/>
    <col min="15614" max="15614" width="29.625" style="45" customWidth="1"/>
    <col min="15615" max="15615" width="12.75" style="45"/>
    <col min="15616" max="15616" width="29.75" style="45" customWidth="1"/>
    <col min="15617" max="15617" width="17" style="45" customWidth="1"/>
    <col min="15618" max="15618" width="37" style="45" customWidth="1"/>
    <col min="15619" max="15619" width="17.375" style="45" customWidth="1"/>
    <col min="15620" max="15869" width="9" style="45" customWidth="1"/>
    <col min="15870" max="15870" width="29.625" style="45" customWidth="1"/>
    <col min="15871" max="15871" width="12.75" style="45"/>
    <col min="15872" max="15872" width="29.75" style="45" customWidth="1"/>
    <col min="15873" max="15873" width="17" style="45" customWidth="1"/>
    <col min="15874" max="15874" width="37" style="45" customWidth="1"/>
    <col min="15875" max="15875" width="17.375" style="45" customWidth="1"/>
    <col min="15876" max="16125" width="9" style="45" customWidth="1"/>
    <col min="16126" max="16126" width="29.625" style="45" customWidth="1"/>
    <col min="16127" max="16127" width="12.75" style="45"/>
    <col min="16128" max="16128" width="29.75" style="45" customWidth="1"/>
    <col min="16129" max="16129" width="17" style="45" customWidth="1"/>
    <col min="16130" max="16130" width="37" style="45" customWidth="1"/>
    <col min="16131" max="16131" width="17.375" style="45" customWidth="1"/>
    <col min="16132" max="16381" width="9" style="45" customWidth="1"/>
    <col min="16382" max="16382" width="29.625" style="45" customWidth="1"/>
    <col min="16383" max="16384" width="12.75" style="45"/>
  </cols>
  <sheetData>
    <row r="1" spans="1:9" ht="18">
      <c r="A1" s="374" t="s">
        <v>2908</v>
      </c>
      <c r="B1" s="374"/>
      <c r="C1" s="374"/>
      <c r="D1" s="49"/>
      <c r="E1" s="50"/>
      <c r="F1" s="50"/>
      <c r="G1" s="51"/>
    </row>
    <row r="2" spans="1:9" ht="30" customHeight="1">
      <c r="A2" s="376" t="s">
        <v>2909</v>
      </c>
      <c r="B2" s="376"/>
      <c r="C2" s="376"/>
      <c r="D2" s="376"/>
      <c r="E2" s="376"/>
      <c r="F2" s="376"/>
      <c r="G2" s="376"/>
    </row>
    <row r="3" spans="1:9" s="44" customFormat="1" ht="21.95" customHeight="1">
      <c r="A3" s="52"/>
      <c r="B3" s="53"/>
      <c r="C3" s="54"/>
      <c r="D3" s="54"/>
      <c r="E3" s="55"/>
      <c r="F3" s="55"/>
      <c r="G3" s="56" t="s">
        <v>2</v>
      </c>
    </row>
    <row r="4" spans="1:9" s="44" customFormat="1" ht="24" customHeight="1">
      <c r="A4" s="57" t="s">
        <v>1165</v>
      </c>
      <c r="B4" s="57" t="s">
        <v>7</v>
      </c>
      <c r="C4" s="57" t="s">
        <v>1436</v>
      </c>
      <c r="D4" s="57" t="s">
        <v>1437</v>
      </c>
      <c r="E4" s="57" t="s">
        <v>86</v>
      </c>
      <c r="F4" s="57" t="s">
        <v>7</v>
      </c>
      <c r="G4" s="58" t="s">
        <v>87</v>
      </c>
      <c r="H4" s="57" t="s">
        <v>1437</v>
      </c>
    </row>
    <row r="5" spans="1:9" s="44" customFormat="1" ht="24" customHeight="1">
      <c r="A5" s="57" t="s">
        <v>14</v>
      </c>
      <c r="B5" s="57">
        <v>40000</v>
      </c>
      <c r="C5" s="59">
        <f>C6+C18</f>
        <v>60000</v>
      </c>
      <c r="D5" s="60">
        <v>0.5</v>
      </c>
      <c r="E5" s="57" t="s">
        <v>14</v>
      </c>
      <c r="F5" s="57">
        <v>40000</v>
      </c>
      <c r="G5" s="61">
        <f>C5</f>
        <v>60000</v>
      </c>
      <c r="H5" s="60">
        <v>0.5</v>
      </c>
    </row>
    <row r="6" spans="1:9" s="44" customFormat="1" ht="24" customHeight="1">
      <c r="A6" s="62" t="s">
        <v>15</v>
      </c>
      <c r="B6" s="61">
        <v>40000</v>
      </c>
      <c r="C6" s="61">
        <v>60000</v>
      </c>
      <c r="D6" s="63">
        <v>0.5</v>
      </c>
      <c r="E6" s="64" t="s">
        <v>16</v>
      </c>
      <c r="F6" s="64"/>
      <c r="G6" s="61">
        <f>SUM(G7,G10,G13,G16)</f>
        <v>20000</v>
      </c>
      <c r="H6" s="65" t="s">
        <v>2910</v>
      </c>
    </row>
    <row r="7" spans="1:9" s="44" customFormat="1" ht="20.100000000000001" customHeight="1">
      <c r="A7" s="66" t="s">
        <v>1412</v>
      </c>
      <c r="B7" s="61"/>
      <c r="C7" s="61"/>
      <c r="D7" s="67"/>
      <c r="E7" s="66" t="s">
        <v>1413</v>
      </c>
      <c r="F7" s="66"/>
      <c r="G7" s="61">
        <f>SUM(G8:G9)</f>
        <v>0</v>
      </c>
      <c r="H7" s="68"/>
    </row>
    <row r="8" spans="1:9" s="44" customFormat="1" ht="20.100000000000001" customHeight="1">
      <c r="A8" s="66" t="s">
        <v>1414</v>
      </c>
      <c r="B8" s="69">
        <v>40000</v>
      </c>
      <c r="C8" s="69">
        <v>60000</v>
      </c>
      <c r="D8" s="63">
        <v>0.5</v>
      </c>
      <c r="E8" s="70" t="s">
        <v>2911</v>
      </c>
      <c r="F8" s="70"/>
      <c r="G8" s="67"/>
      <c r="H8" s="68"/>
    </row>
    <row r="9" spans="1:9" s="44" customFormat="1" ht="20.100000000000001" customHeight="1">
      <c r="A9" s="66"/>
      <c r="B9" s="66"/>
      <c r="C9" s="61"/>
      <c r="D9" s="61"/>
      <c r="E9" s="70" t="s">
        <v>2912</v>
      </c>
      <c r="F9" s="70"/>
      <c r="G9" s="67"/>
      <c r="H9" s="71"/>
    </row>
    <row r="10" spans="1:9" s="44" customFormat="1" ht="20.100000000000001" customHeight="1">
      <c r="A10" s="66"/>
      <c r="B10" s="66"/>
      <c r="C10" s="61"/>
      <c r="D10" s="61"/>
      <c r="E10" s="66" t="s">
        <v>1420</v>
      </c>
      <c r="F10" s="66"/>
      <c r="G10" s="61">
        <f>SUM(G11:G12)</f>
        <v>0</v>
      </c>
      <c r="H10" s="71"/>
    </row>
    <row r="11" spans="1:9" s="44" customFormat="1" ht="20.100000000000001" customHeight="1">
      <c r="A11" s="72"/>
      <c r="B11" s="72"/>
      <c r="C11" s="73"/>
      <c r="D11" s="73"/>
      <c r="E11" s="70" t="s">
        <v>1421</v>
      </c>
      <c r="F11" s="70"/>
      <c r="G11" s="67"/>
      <c r="H11" s="68"/>
      <c r="I11" s="85"/>
    </row>
    <row r="12" spans="1:9" s="44" customFormat="1" ht="20.100000000000001" customHeight="1">
      <c r="A12" s="74"/>
      <c r="B12" s="74"/>
      <c r="C12" s="73"/>
      <c r="D12" s="73"/>
      <c r="E12" s="70" t="s">
        <v>2913</v>
      </c>
      <c r="F12" s="70"/>
      <c r="G12" s="67"/>
      <c r="H12" s="71"/>
      <c r="I12" s="85"/>
    </row>
    <row r="13" spans="1:9" s="44" customFormat="1" ht="20.100000000000001" customHeight="1">
      <c r="A13" s="75"/>
      <c r="B13" s="75"/>
      <c r="C13" s="76"/>
      <c r="D13" s="76"/>
      <c r="E13" s="66" t="s">
        <v>2914</v>
      </c>
      <c r="F13" s="66"/>
      <c r="G13" s="61">
        <f>SUM(G14:G15)</f>
        <v>0</v>
      </c>
      <c r="H13" s="71"/>
      <c r="I13" s="85"/>
    </row>
    <row r="14" spans="1:9" s="44" customFormat="1" ht="20.100000000000001" customHeight="1">
      <c r="A14" s="77"/>
      <c r="B14" s="77"/>
      <c r="C14" s="78"/>
      <c r="D14" s="78"/>
      <c r="E14" s="70" t="s">
        <v>2915</v>
      </c>
      <c r="F14" s="70"/>
      <c r="G14" s="67"/>
      <c r="H14" s="71"/>
      <c r="I14" s="85"/>
    </row>
    <row r="15" spans="1:9" s="44" customFormat="1" ht="20.100000000000001" customHeight="1">
      <c r="A15" s="79"/>
      <c r="B15" s="79"/>
      <c r="C15" s="80"/>
      <c r="D15" s="80"/>
      <c r="E15" s="70" t="s">
        <v>2916</v>
      </c>
      <c r="F15" s="70"/>
      <c r="G15" s="67"/>
      <c r="H15" s="71"/>
    </row>
    <row r="16" spans="1:9" s="44" customFormat="1" ht="20.100000000000001" customHeight="1">
      <c r="A16" s="81"/>
      <c r="B16" s="81"/>
      <c r="C16" s="73"/>
      <c r="D16" s="73"/>
      <c r="E16" s="66" t="s">
        <v>1425</v>
      </c>
      <c r="F16" s="66"/>
      <c r="G16" s="61">
        <f>G17</f>
        <v>20000</v>
      </c>
      <c r="H16" s="65" t="s">
        <v>2910</v>
      </c>
    </row>
    <row r="17" spans="1:8" s="44" customFormat="1" ht="20.100000000000001" customHeight="1">
      <c r="A17" s="81"/>
      <c r="B17" s="81"/>
      <c r="C17" s="73"/>
      <c r="D17" s="73"/>
      <c r="E17" s="70" t="s">
        <v>2917</v>
      </c>
      <c r="F17" s="70"/>
      <c r="G17" s="67">
        <v>20000</v>
      </c>
      <c r="H17" s="65" t="s">
        <v>2910</v>
      </c>
    </row>
    <row r="18" spans="1:8" s="44" customFormat="1" ht="20.100000000000001" customHeight="1">
      <c r="A18" s="82" t="s">
        <v>62</v>
      </c>
      <c r="B18" s="82"/>
      <c r="C18" s="83">
        <f>C19</f>
        <v>0</v>
      </c>
      <c r="D18" s="83"/>
      <c r="E18" s="82" t="s">
        <v>63</v>
      </c>
      <c r="F18" s="61">
        <v>40000</v>
      </c>
      <c r="G18" s="61">
        <f>G19</f>
        <v>40000</v>
      </c>
      <c r="H18" s="84"/>
    </row>
    <row r="19" spans="1:8" s="44" customFormat="1" ht="20.100000000000001" customHeight="1">
      <c r="A19" s="66" t="s">
        <v>1167</v>
      </c>
      <c r="B19" s="66"/>
      <c r="C19" s="67"/>
      <c r="D19" s="67"/>
      <c r="E19" s="66" t="s">
        <v>2918</v>
      </c>
      <c r="F19" s="67">
        <v>40000</v>
      </c>
      <c r="G19" s="67">
        <v>40000</v>
      </c>
      <c r="H19" s="71"/>
    </row>
    <row r="20" spans="1:8" ht="35.1" customHeight="1">
      <c r="A20" s="413" t="s">
        <v>2919</v>
      </c>
      <c r="B20" s="413"/>
      <c r="C20" s="413"/>
      <c r="D20" s="413"/>
      <c r="E20" s="413"/>
      <c r="F20" s="413"/>
      <c r="G20" s="413"/>
    </row>
    <row r="21" spans="1:8" ht="22.15" customHeight="1"/>
    <row r="22" spans="1:8" ht="22.15" customHeight="1"/>
  </sheetData>
  <mergeCells count="3">
    <mergeCell ref="A1:C1"/>
    <mergeCell ref="A2:G2"/>
    <mergeCell ref="A20:G20"/>
  </mergeCells>
  <phoneticPr fontId="7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5.xml><?xml version="1.0" encoding="utf-8"?>
<worksheet xmlns="http://schemas.openxmlformats.org/spreadsheetml/2006/main" xmlns:r="http://schemas.openxmlformats.org/officeDocument/2006/relationships">
  <sheetPr>
    <tabColor rgb="FF7030A0"/>
  </sheetPr>
  <dimension ref="A1:I22"/>
  <sheetViews>
    <sheetView showZeros="0" topLeftCell="A19" workbookViewId="0">
      <selection activeCell="B5" sqref="B5"/>
    </sheetView>
  </sheetViews>
  <sheetFormatPr defaultColWidth="12.75" defaultRowHeight="13.5"/>
  <cols>
    <col min="1" max="1" width="29.625" style="45" customWidth="1"/>
    <col min="2" max="2" width="18.25" style="45" customWidth="1"/>
    <col min="3" max="3" width="18.5" style="46" customWidth="1"/>
    <col min="4" max="4" width="13.5" style="46" customWidth="1"/>
    <col min="5" max="5" width="35.5" style="47" customWidth="1"/>
    <col min="6" max="6" width="16.375" style="47" customWidth="1"/>
    <col min="7" max="7" width="13.5" style="48" customWidth="1"/>
    <col min="8" max="8" width="9" style="45" customWidth="1"/>
    <col min="9" max="9" width="11.25" style="45" customWidth="1"/>
    <col min="10" max="253" width="9" style="45" customWidth="1"/>
    <col min="254" max="254" width="29.625" style="45" customWidth="1"/>
    <col min="255" max="255" width="12.75" style="45"/>
    <col min="256" max="256" width="29.75" style="45" customWidth="1"/>
    <col min="257" max="257" width="17" style="45" customWidth="1"/>
    <col min="258" max="258" width="37" style="45" customWidth="1"/>
    <col min="259" max="259" width="17.375" style="45" customWidth="1"/>
    <col min="260" max="509" width="9" style="45" customWidth="1"/>
    <col min="510" max="510" width="29.625" style="45" customWidth="1"/>
    <col min="511" max="511" width="12.75" style="45"/>
    <col min="512" max="512" width="29.75" style="45" customWidth="1"/>
    <col min="513" max="513" width="17" style="45" customWidth="1"/>
    <col min="514" max="514" width="37" style="45" customWidth="1"/>
    <col min="515" max="515" width="17.375" style="45" customWidth="1"/>
    <col min="516" max="765" width="9" style="45" customWidth="1"/>
    <col min="766" max="766" width="29.625" style="45" customWidth="1"/>
    <col min="767" max="767" width="12.75" style="45"/>
    <col min="768" max="768" width="29.75" style="45" customWidth="1"/>
    <col min="769" max="769" width="17" style="45" customWidth="1"/>
    <col min="770" max="770" width="37" style="45" customWidth="1"/>
    <col min="771" max="771" width="17.375" style="45" customWidth="1"/>
    <col min="772" max="1021" width="9" style="45" customWidth="1"/>
    <col min="1022" max="1022" width="29.625" style="45" customWidth="1"/>
    <col min="1023" max="1023" width="12.75" style="45"/>
    <col min="1024" max="1024" width="29.75" style="45" customWidth="1"/>
    <col min="1025" max="1025" width="17" style="45" customWidth="1"/>
    <col min="1026" max="1026" width="37" style="45" customWidth="1"/>
    <col min="1027" max="1027" width="17.375" style="45" customWidth="1"/>
    <col min="1028" max="1277" width="9" style="45" customWidth="1"/>
    <col min="1278" max="1278" width="29.625" style="45" customWidth="1"/>
    <col min="1279" max="1279" width="12.75" style="45"/>
    <col min="1280" max="1280" width="29.75" style="45" customWidth="1"/>
    <col min="1281" max="1281" width="17" style="45" customWidth="1"/>
    <col min="1282" max="1282" width="37" style="45" customWidth="1"/>
    <col min="1283" max="1283" width="17.375" style="45" customWidth="1"/>
    <col min="1284" max="1533" width="9" style="45" customWidth="1"/>
    <col min="1534" max="1534" width="29.625" style="45" customWidth="1"/>
    <col min="1535" max="1535" width="12.75" style="45"/>
    <col min="1536" max="1536" width="29.75" style="45" customWidth="1"/>
    <col min="1537" max="1537" width="17" style="45" customWidth="1"/>
    <col min="1538" max="1538" width="37" style="45" customWidth="1"/>
    <col min="1539" max="1539" width="17.375" style="45" customWidth="1"/>
    <col min="1540" max="1789" width="9" style="45" customWidth="1"/>
    <col min="1790" max="1790" width="29.625" style="45" customWidth="1"/>
    <col min="1791" max="1791" width="12.75" style="45"/>
    <col min="1792" max="1792" width="29.75" style="45" customWidth="1"/>
    <col min="1793" max="1793" width="17" style="45" customWidth="1"/>
    <col min="1794" max="1794" width="37" style="45" customWidth="1"/>
    <col min="1795" max="1795" width="17.375" style="45" customWidth="1"/>
    <col min="1796" max="2045" width="9" style="45" customWidth="1"/>
    <col min="2046" max="2046" width="29.625" style="45" customWidth="1"/>
    <col min="2047" max="2047" width="12.75" style="45"/>
    <col min="2048" max="2048" width="29.75" style="45" customWidth="1"/>
    <col min="2049" max="2049" width="17" style="45" customWidth="1"/>
    <col min="2050" max="2050" width="37" style="45" customWidth="1"/>
    <col min="2051" max="2051" width="17.375" style="45" customWidth="1"/>
    <col min="2052" max="2301" width="9" style="45" customWidth="1"/>
    <col min="2302" max="2302" width="29.625" style="45" customWidth="1"/>
    <col min="2303" max="2303" width="12.75" style="45"/>
    <col min="2304" max="2304" width="29.75" style="45" customWidth="1"/>
    <col min="2305" max="2305" width="17" style="45" customWidth="1"/>
    <col min="2306" max="2306" width="37" style="45" customWidth="1"/>
    <col min="2307" max="2307" width="17.375" style="45" customWidth="1"/>
    <col min="2308" max="2557" width="9" style="45" customWidth="1"/>
    <col min="2558" max="2558" width="29.625" style="45" customWidth="1"/>
    <col min="2559" max="2559" width="12.75" style="45"/>
    <col min="2560" max="2560" width="29.75" style="45" customWidth="1"/>
    <col min="2561" max="2561" width="17" style="45" customWidth="1"/>
    <col min="2562" max="2562" width="37" style="45" customWidth="1"/>
    <col min="2563" max="2563" width="17.375" style="45" customWidth="1"/>
    <col min="2564" max="2813" width="9" style="45" customWidth="1"/>
    <col min="2814" max="2814" width="29.625" style="45" customWidth="1"/>
    <col min="2815" max="2815" width="12.75" style="45"/>
    <col min="2816" max="2816" width="29.75" style="45" customWidth="1"/>
    <col min="2817" max="2817" width="17" style="45" customWidth="1"/>
    <col min="2818" max="2818" width="37" style="45" customWidth="1"/>
    <col min="2819" max="2819" width="17.375" style="45" customWidth="1"/>
    <col min="2820" max="3069" width="9" style="45" customWidth="1"/>
    <col min="3070" max="3070" width="29.625" style="45" customWidth="1"/>
    <col min="3071" max="3071" width="12.75" style="45"/>
    <col min="3072" max="3072" width="29.75" style="45" customWidth="1"/>
    <col min="3073" max="3073" width="17" style="45" customWidth="1"/>
    <col min="3074" max="3074" width="37" style="45" customWidth="1"/>
    <col min="3075" max="3075" width="17.375" style="45" customWidth="1"/>
    <col min="3076" max="3325" width="9" style="45" customWidth="1"/>
    <col min="3326" max="3326" width="29.625" style="45" customWidth="1"/>
    <col min="3327" max="3327" width="12.75" style="45"/>
    <col min="3328" max="3328" width="29.75" style="45" customWidth="1"/>
    <col min="3329" max="3329" width="17" style="45" customWidth="1"/>
    <col min="3330" max="3330" width="37" style="45" customWidth="1"/>
    <col min="3331" max="3331" width="17.375" style="45" customWidth="1"/>
    <col min="3332" max="3581" width="9" style="45" customWidth="1"/>
    <col min="3582" max="3582" width="29.625" style="45" customWidth="1"/>
    <col min="3583" max="3583" width="12.75" style="45"/>
    <col min="3584" max="3584" width="29.75" style="45" customWidth="1"/>
    <col min="3585" max="3585" width="17" style="45" customWidth="1"/>
    <col min="3586" max="3586" width="37" style="45" customWidth="1"/>
    <col min="3587" max="3587" width="17.375" style="45" customWidth="1"/>
    <col min="3588" max="3837" width="9" style="45" customWidth="1"/>
    <col min="3838" max="3838" width="29.625" style="45" customWidth="1"/>
    <col min="3839" max="3839" width="12.75" style="45"/>
    <col min="3840" max="3840" width="29.75" style="45" customWidth="1"/>
    <col min="3841" max="3841" width="17" style="45" customWidth="1"/>
    <col min="3842" max="3842" width="37" style="45" customWidth="1"/>
    <col min="3843" max="3843" width="17.375" style="45" customWidth="1"/>
    <col min="3844" max="4093" width="9" style="45" customWidth="1"/>
    <col min="4094" max="4094" width="29.625" style="45" customWidth="1"/>
    <col min="4095" max="4095" width="12.75" style="45"/>
    <col min="4096" max="4096" width="29.75" style="45" customWidth="1"/>
    <col min="4097" max="4097" width="17" style="45" customWidth="1"/>
    <col min="4098" max="4098" width="37" style="45" customWidth="1"/>
    <col min="4099" max="4099" width="17.375" style="45" customWidth="1"/>
    <col min="4100" max="4349" width="9" style="45" customWidth="1"/>
    <col min="4350" max="4350" width="29.625" style="45" customWidth="1"/>
    <col min="4351" max="4351" width="12.75" style="45"/>
    <col min="4352" max="4352" width="29.75" style="45" customWidth="1"/>
    <col min="4353" max="4353" width="17" style="45" customWidth="1"/>
    <col min="4354" max="4354" width="37" style="45" customWidth="1"/>
    <col min="4355" max="4355" width="17.375" style="45" customWidth="1"/>
    <col min="4356" max="4605" width="9" style="45" customWidth="1"/>
    <col min="4606" max="4606" width="29.625" style="45" customWidth="1"/>
    <col min="4607" max="4607" width="12.75" style="45"/>
    <col min="4608" max="4608" width="29.75" style="45" customWidth="1"/>
    <col min="4609" max="4609" width="17" style="45" customWidth="1"/>
    <col min="4610" max="4610" width="37" style="45" customWidth="1"/>
    <col min="4611" max="4611" width="17.375" style="45" customWidth="1"/>
    <col min="4612" max="4861" width="9" style="45" customWidth="1"/>
    <col min="4862" max="4862" width="29.625" style="45" customWidth="1"/>
    <col min="4863" max="4863" width="12.75" style="45"/>
    <col min="4864" max="4864" width="29.75" style="45" customWidth="1"/>
    <col min="4865" max="4865" width="17" style="45" customWidth="1"/>
    <col min="4866" max="4866" width="37" style="45" customWidth="1"/>
    <col min="4867" max="4867" width="17.375" style="45" customWidth="1"/>
    <col min="4868" max="5117" width="9" style="45" customWidth="1"/>
    <col min="5118" max="5118" width="29.625" style="45" customWidth="1"/>
    <col min="5119" max="5119" width="12.75" style="45"/>
    <col min="5120" max="5120" width="29.75" style="45" customWidth="1"/>
    <col min="5121" max="5121" width="17" style="45" customWidth="1"/>
    <col min="5122" max="5122" width="37" style="45" customWidth="1"/>
    <col min="5123" max="5123" width="17.375" style="45" customWidth="1"/>
    <col min="5124" max="5373" width="9" style="45" customWidth="1"/>
    <col min="5374" max="5374" width="29.625" style="45" customWidth="1"/>
    <col min="5375" max="5375" width="12.75" style="45"/>
    <col min="5376" max="5376" width="29.75" style="45" customWidth="1"/>
    <col min="5377" max="5377" width="17" style="45" customWidth="1"/>
    <col min="5378" max="5378" width="37" style="45" customWidth="1"/>
    <col min="5379" max="5379" width="17.375" style="45" customWidth="1"/>
    <col min="5380" max="5629" width="9" style="45" customWidth="1"/>
    <col min="5630" max="5630" width="29.625" style="45" customWidth="1"/>
    <col min="5631" max="5631" width="12.75" style="45"/>
    <col min="5632" max="5632" width="29.75" style="45" customWidth="1"/>
    <col min="5633" max="5633" width="17" style="45" customWidth="1"/>
    <col min="5634" max="5634" width="37" style="45" customWidth="1"/>
    <col min="5635" max="5635" width="17.375" style="45" customWidth="1"/>
    <col min="5636" max="5885" width="9" style="45" customWidth="1"/>
    <col min="5886" max="5886" width="29.625" style="45" customWidth="1"/>
    <col min="5887" max="5887" width="12.75" style="45"/>
    <col min="5888" max="5888" width="29.75" style="45" customWidth="1"/>
    <col min="5889" max="5889" width="17" style="45" customWidth="1"/>
    <col min="5890" max="5890" width="37" style="45" customWidth="1"/>
    <col min="5891" max="5891" width="17.375" style="45" customWidth="1"/>
    <col min="5892" max="6141" width="9" style="45" customWidth="1"/>
    <col min="6142" max="6142" width="29.625" style="45" customWidth="1"/>
    <col min="6143" max="6143" width="12.75" style="45"/>
    <col min="6144" max="6144" width="29.75" style="45" customWidth="1"/>
    <col min="6145" max="6145" width="17" style="45" customWidth="1"/>
    <col min="6146" max="6146" width="37" style="45" customWidth="1"/>
    <col min="6147" max="6147" width="17.375" style="45" customWidth="1"/>
    <col min="6148" max="6397" width="9" style="45" customWidth="1"/>
    <col min="6398" max="6398" width="29.625" style="45" customWidth="1"/>
    <col min="6399" max="6399" width="12.75" style="45"/>
    <col min="6400" max="6400" width="29.75" style="45" customWidth="1"/>
    <col min="6401" max="6401" width="17" style="45" customWidth="1"/>
    <col min="6402" max="6402" width="37" style="45" customWidth="1"/>
    <col min="6403" max="6403" width="17.375" style="45" customWidth="1"/>
    <col min="6404" max="6653" width="9" style="45" customWidth="1"/>
    <col min="6654" max="6654" width="29.625" style="45" customWidth="1"/>
    <col min="6655" max="6655" width="12.75" style="45"/>
    <col min="6656" max="6656" width="29.75" style="45" customWidth="1"/>
    <col min="6657" max="6657" width="17" style="45" customWidth="1"/>
    <col min="6658" max="6658" width="37" style="45" customWidth="1"/>
    <col min="6659" max="6659" width="17.375" style="45" customWidth="1"/>
    <col min="6660" max="6909" width="9" style="45" customWidth="1"/>
    <col min="6910" max="6910" width="29.625" style="45" customWidth="1"/>
    <col min="6911" max="6911" width="12.75" style="45"/>
    <col min="6912" max="6912" width="29.75" style="45" customWidth="1"/>
    <col min="6913" max="6913" width="17" style="45" customWidth="1"/>
    <col min="6914" max="6914" width="37" style="45" customWidth="1"/>
    <col min="6915" max="6915" width="17.375" style="45" customWidth="1"/>
    <col min="6916" max="7165" width="9" style="45" customWidth="1"/>
    <col min="7166" max="7166" width="29.625" style="45" customWidth="1"/>
    <col min="7167" max="7167" width="12.75" style="45"/>
    <col min="7168" max="7168" width="29.75" style="45" customWidth="1"/>
    <col min="7169" max="7169" width="17" style="45" customWidth="1"/>
    <col min="7170" max="7170" width="37" style="45" customWidth="1"/>
    <col min="7171" max="7171" width="17.375" style="45" customWidth="1"/>
    <col min="7172" max="7421" width="9" style="45" customWidth="1"/>
    <col min="7422" max="7422" width="29.625" style="45" customWidth="1"/>
    <col min="7423" max="7423" width="12.75" style="45"/>
    <col min="7424" max="7424" width="29.75" style="45" customWidth="1"/>
    <col min="7425" max="7425" width="17" style="45" customWidth="1"/>
    <col min="7426" max="7426" width="37" style="45" customWidth="1"/>
    <col min="7427" max="7427" width="17.375" style="45" customWidth="1"/>
    <col min="7428" max="7677" width="9" style="45" customWidth="1"/>
    <col min="7678" max="7678" width="29.625" style="45" customWidth="1"/>
    <col min="7679" max="7679" width="12.75" style="45"/>
    <col min="7680" max="7680" width="29.75" style="45" customWidth="1"/>
    <col min="7681" max="7681" width="17" style="45" customWidth="1"/>
    <col min="7682" max="7682" width="37" style="45" customWidth="1"/>
    <col min="7683" max="7683" width="17.375" style="45" customWidth="1"/>
    <col min="7684" max="7933" width="9" style="45" customWidth="1"/>
    <col min="7934" max="7934" width="29.625" style="45" customWidth="1"/>
    <col min="7935" max="7935" width="12.75" style="45"/>
    <col min="7936" max="7936" width="29.75" style="45" customWidth="1"/>
    <col min="7937" max="7937" width="17" style="45" customWidth="1"/>
    <col min="7938" max="7938" width="37" style="45" customWidth="1"/>
    <col min="7939" max="7939" width="17.375" style="45" customWidth="1"/>
    <col min="7940" max="8189" width="9" style="45" customWidth="1"/>
    <col min="8190" max="8190" width="29.625" style="45" customWidth="1"/>
    <col min="8191" max="8191" width="12.75" style="45"/>
    <col min="8192" max="8192" width="29.75" style="45" customWidth="1"/>
    <col min="8193" max="8193" width="17" style="45" customWidth="1"/>
    <col min="8194" max="8194" width="37" style="45" customWidth="1"/>
    <col min="8195" max="8195" width="17.375" style="45" customWidth="1"/>
    <col min="8196" max="8445" width="9" style="45" customWidth="1"/>
    <col min="8446" max="8446" width="29.625" style="45" customWidth="1"/>
    <col min="8447" max="8447" width="12.75" style="45"/>
    <col min="8448" max="8448" width="29.75" style="45" customWidth="1"/>
    <col min="8449" max="8449" width="17" style="45" customWidth="1"/>
    <col min="8450" max="8450" width="37" style="45" customWidth="1"/>
    <col min="8451" max="8451" width="17.375" style="45" customWidth="1"/>
    <col min="8452" max="8701" width="9" style="45" customWidth="1"/>
    <col min="8702" max="8702" width="29.625" style="45" customWidth="1"/>
    <col min="8703" max="8703" width="12.75" style="45"/>
    <col min="8704" max="8704" width="29.75" style="45" customWidth="1"/>
    <col min="8705" max="8705" width="17" style="45" customWidth="1"/>
    <col min="8706" max="8706" width="37" style="45" customWidth="1"/>
    <col min="8707" max="8707" width="17.375" style="45" customWidth="1"/>
    <col min="8708" max="8957" width="9" style="45" customWidth="1"/>
    <col min="8958" max="8958" width="29.625" style="45" customWidth="1"/>
    <col min="8959" max="8959" width="12.75" style="45"/>
    <col min="8960" max="8960" width="29.75" style="45" customWidth="1"/>
    <col min="8961" max="8961" width="17" style="45" customWidth="1"/>
    <col min="8962" max="8962" width="37" style="45" customWidth="1"/>
    <col min="8963" max="8963" width="17.375" style="45" customWidth="1"/>
    <col min="8964" max="9213" width="9" style="45" customWidth="1"/>
    <col min="9214" max="9214" width="29.625" style="45" customWidth="1"/>
    <col min="9215" max="9215" width="12.75" style="45"/>
    <col min="9216" max="9216" width="29.75" style="45" customWidth="1"/>
    <col min="9217" max="9217" width="17" style="45" customWidth="1"/>
    <col min="9218" max="9218" width="37" style="45" customWidth="1"/>
    <col min="9219" max="9219" width="17.375" style="45" customWidth="1"/>
    <col min="9220" max="9469" width="9" style="45" customWidth="1"/>
    <col min="9470" max="9470" width="29.625" style="45" customWidth="1"/>
    <col min="9471" max="9471" width="12.75" style="45"/>
    <col min="9472" max="9472" width="29.75" style="45" customWidth="1"/>
    <col min="9473" max="9473" width="17" style="45" customWidth="1"/>
    <col min="9474" max="9474" width="37" style="45" customWidth="1"/>
    <col min="9475" max="9475" width="17.375" style="45" customWidth="1"/>
    <col min="9476" max="9725" width="9" style="45" customWidth="1"/>
    <col min="9726" max="9726" width="29.625" style="45" customWidth="1"/>
    <col min="9727" max="9727" width="12.75" style="45"/>
    <col min="9728" max="9728" width="29.75" style="45" customWidth="1"/>
    <col min="9729" max="9729" width="17" style="45" customWidth="1"/>
    <col min="9730" max="9730" width="37" style="45" customWidth="1"/>
    <col min="9731" max="9731" width="17.375" style="45" customWidth="1"/>
    <col min="9732" max="9981" width="9" style="45" customWidth="1"/>
    <col min="9982" max="9982" width="29.625" style="45" customWidth="1"/>
    <col min="9983" max="9983" width="12.75" style="45"/>
    <col min="9984" max="9984" width="29.75" style="45" customWidth="1"/>
    <col min="9985" max="9985" width="17" style="45" customWidth="1"/>
    <col min="9986" max="9986" width="37" style="45" customWidth="1"/>
    <col min="9987" max="9987" width="17.375" style="45" customWidth="1"/>
    <col min="9988" max="10237" width="9" style="45" customWidth="1"/>
    <col min="10238" max="10238" width="29.625" style="45" customWidth="1"/>
    <col min="10239" max="10239" width="12.75" style="45"/>
    <col min="10240" max="10240" width="29.75" style="45" customWidth="1"/>
    <col min="10241" max="10241" width="17" style="45" customWidth="1"/>
    <col min="10242" max="10242" width="37" style="45" customWidth="1"/>
    <col min="10243" max="10243" width="17.375" style="45" customWidth="1"/>
    <col min="10244" max="10493" width="9" style="45" customWidth="1"/>
    <col min="10494" max="10494" width="29.625" style="45" customWidth="1"/>
    <col min="10495" max="10495" width="12.75" style="45"/>
    <col min="10496" max="10496" width="29.75" style="45" customWidth="1"/>
    <col min="10497" max="10497" width="17" style="45" customWidth="1"/>
    <col min="10498" max="10498" width="37" style="45" customWidth="1"/>
    <col min="10499" max="10499" width="17.375" style="45" customWidth="1"/>
    <col min="10500" max="10749" width="9" style="45" customWidth="1"/>
    <col min="10750" max="10750" width="29.625" style="45" customWidth="1"/>
    <col min="10751" max="10751" width="12.75" style="45"/>
    <col min="10752" max="10752" width="29.75" style="45" customWidth="1"/>
    <col min="10753" max="10753" width="17" style="45" customWidth="1"/>
    <col min="10754" max="10754" width="37" style="45" customWidth="1"/>
    <col min="10755" max="10755" width="17.375" style="45" customWidth="1"/>
    <col min="10756" max="11005" width="9" style="45" customWidth="1"/>
    <col min="11006" max="11006" width="29.625" style="45" customWidth="1"/>
    <col min="11007" max="11007" width="12.75" style="45"/>
    <col min="11008" max="11008" width="29.75" style="45" customWidth="1"/>
    <col min="11009" max="11009" width="17" style="45" customWidth="1"/>
    <col min="11010" max="11010" width="37" style="45" customWidth="1"/>
    <col min="11011" max="11011" width="17.375" style="45" customWidth="1"/>
    <col min="11012" max="11261" width="9" style="45" customWidth="1"/>
    <col min="11262" max="11262" width="29.625" style="45" customWidth="1"/>
    <col min="11263" max="11263" width="12.75" style="45"/>
    <col min="11264" max="11264" width="29.75" style="45" customWidth="1"/>
    <col min="11265" max="11265" width="17" style="45" customWidth="1"/>
    <col min="11266" max="11266" width="37" style="45" customWidth="1"/>
    <col min="11267" max="11267" width="17.375" style="45" customWidth="1"/>
    <col min="11268" max="11517" width="9" style="45" customWidth="1"/>
    <col min="11518" max="11518" width="29.625" style="45" customWidth="1"/>
    <col min="11519" max="11519" width="12.75" style="45"/>
    <col min="11520" max="11520" width="29.75" style="45" customWidth="1"/>
    <col min="11521" max="11521" width="17" style="45" customWidth="1"/>
    <col min="11522" max="11522" width="37" style="45" customWidth="1"/>
    <col min="11523" max="11523" width="17.375" style="45" customWidth="1"/>
    <col min="11524" max="11773" width="9" style="45" customWidth="1"/>
    <col min="11774" max="11774" width="29.625" style="45" customWidth="1"/>
    <col min="11775" max="11775" width="12.75" style="45"/>
    <col min="11776" max="11776" width="29.75" style="45" customWidth="1"/>
    <col min="11777" max="11777" width="17" style="45" customWidth="1"/>
    <col min="11778" max="11778" width="37" style="45" customWidth="1"/>
    <col min="11779" max="11779" width="17.375" style="45" customWidth="1"/>
    <col min="11780" max="12029" width="9" style="45" customWidth="1"/>
    <col min="12030" max="12030" width="29.625" style="45" customWidth="1"/>
    <col min="12031" max="12031" width="12.75" style="45"/>
    <col min="12032" max="12032" width="29.75" style="45" customWidth="1"/>
    <col min="12033" max="12033" width="17" style="45" customWidth="1"/>
    <col min="12034" max="12034" width="37" style="45" customWidth="1"/>
    <col min="12035" max="12035" width="17.375" style="45" customWidth="1"/>
    <col min="12036" max="12285" width="9" style="45" customWidth="1"/>
    <col min="12286" max="12286" width="29.625" style="45" customWidth="1"/>
    <col min="12287" max="12287" width="12.75" style="45"/>
    <col min="12288" max="12288" width="29.75" style="45" customWidth="1"/>
    <col min="12289" max="12289" width="17" style="45" customWidth="1"/>
    <col min="12290" max="12290" width="37" style="45" customWidth="1"/>
    <col min="12291" max="12291" width="17.375" style="45" customWidth="1"/>
    <col min="12292" max="12541" width="9" style="45" customWidth="1"/>
    <col min="12542" max="12542" width="29.625" style="45" customWidth="1"/>
    <col min="12543" max="12543" width="12.75" style="45"/>
    <col min="12544" max="12544" width="29.75" style="45" customWidth="1"/>
    <col min="12545" max="12545" width="17" style="45" customWidth="1"/>
    <col min="12546" max="12546" width="37" style="45" customWidth="1"/>
    <col min="12547" max="12547" width="17.375" style="45" customWidth="1"/>
    <col min="12548" max="12797" width="9" style="45" customWidth="1"/>
    <col min="12798" max="12798" width="29.625" style="45" customWidth="1"/>
    <col min="12799" max="12799" width="12.75" style="45"/>
    <col min="12800" max="12800" width="29.75" style="45" customWidth="1"/>
    <col min="12801" max="12801" width="17" style="45" customWidth="1"/>
    <col min="12802" max="12802" width="37" style="45" customWidth="1"/>
    <col min="12803" max="12803" width="17.375" style="45" customWidth="1"/>
    <col min="12804" max="13053" width="9" style="45" customWidth="1"/>
    <col min="13054" max="13054" width="29.625" style="45" customWidth="1"/>
    <col min="13055" max="13055" width="12.75" style="45"/>
    <col min="13056" max="13056" width="29.75" style="45" customWidth="1"/>
    <col min="13057" max="13057" width="17" style="45" customWidth="1"/>
    <col min="13058" max="13058" width="37" style="45" customWidth="1"/>
    <col min="13059" max="13059" width="17.375" style="45" customWidth="1"/>
    <col min="13060" max="13309" width="9" style="45" customWidth="1"/>
    <col min="13310" max="13310" width="29.625" style="45" customWidth="1"/>
    <col min="13311" max="13311" width="12.75" style="45"/>
    <col min="13312" max="13312" width="29.75" style="45" customWidth="1"/>
    <col min="13313" max="13313" width="17" style="45" customWidth="1"/>
    <col min="13314" max="13314" width="37" style="45" customWidth="1"/>
    <col min="13315" max="13315" width="17.375" style="45" customWidth="1"/>
    <col min="13316" max="13565" width="9" style="45" customWidth="1"/>
    <col min="13566" max="13566" width="29.625" style="45" customWidth="1"/>
    <col min="13567" max="13567" width="12.75" style="45"/>
    <col min="13568" max="13568" width="29.75" style="45" customWidth="1"/>
    <col min="13569" max="13569" width="17" style="45" customWidth="1"/>
    <col min="13570" max="13570" width="37" style="45" customWidth="1"/>
    <col min="13571" max="13571" width="17.375" style="45" customWidth="1"/>
    <col min="13572" max="13821" width="9" style="45" customWidth="1"/>
    <col min="13822" max="13822" width="29.625" style="45" customWidth="1"/>
    <col min="13823" max="13823" width="12.75" style="45"/>
    <col min="13824" max="13824" width="29.75" style="45" customWidth="1"/>
    <col min="13825" max="13825" width="17" style="45" customWidth="1"/>
    <col min="13826" max="13826" width="37" style="45" customWidth="1"/>
    <col min="13827" max="13827" width="17.375" style="45" customWidth="1"/>
    <col min="13828" max="14077" width="9" style="45" customWidth="1"/>
    <col min="14078" max="14078" width="29.625" style="45" customWidth="1"/>
    <col min="14079" max="14079" width="12.75" style="45"/>
    <col min="14080" max="14080" width="29.75" style="45" customWidth="1"/>
    <col min="14081" max="14081" width="17" style="45" customWidth="1"/>
    <col min="14082" max="14082" width="37" style="45" customWidth="1"/>
    <col min="14083" max="14083" width="17.375" style="45" customWidth="1"/>
    <col min="14084" max="14333" width="9" style="45" customWidth="1"/>
    <col min="14334" max="14334" width="29.625" style="45" customWidth="1"/>
    <col min="14335" max="14335" width="12.75" style="45"/>
    <col min="14336" max="14336" width="29.75" style="45" customWidth="1"/>
    <col min="14337" max="14337" width="17" style="45" customWidth="1"/>
    <col min="14338" max="14338" width="37" style="45" customWidth="1"/>
    <col min="14339" max="14339" width="17.375" style="45" customWidth="1"/>
    <col min="14340" max="14589" width="9" style="45" customWidth="1"/>
    <col min="14590" max="14590" width="29.625" style="45" customWidth="1"/>
    <col min="14591" max="14591" width="12.75" style="45"/>
    <col min="14592" max="14592" width="29.75" style="45" customWidth="1"/>
    <col min="14593" max="14593" width="17" style="45" customWidth="1"/>
    <col min="14594" max="14594" width="37" style="45" customWidth="1"/>
    <col min="14595" max="14595" width="17.375" style="45" customWidth="1"/>
    <col min="14596" max="14845" width="9" style="45" customWidth="1"/>
    <col min="14846" max="14846" width="29.625" style="45" customWidth="1"/>
    <col min="14847" max="14847" width="12.75" style="45"/>
    <col min="14848" max="14848" width="29.75" style="45" customWidth="1"/>
    <col min="14849" max="14849" width="17" style="45" customWidth="1"/>
    <col min="14850" max="14850" width="37" style="45" customWidth="1"/>
    <col min="14851" max="14851" width="17.375" style="45" customWidth="1"/>
    <col min="14852" max="15101" width="9" style="45" customWidth="1"/>
    <col min="15102" max="15102" width="29.625" style="45" customWidth="1"/>
    <col min="15103" max="15103" width="12.75" style="45"/>
    <col min="15104" max="15104" width="29.75" style="45" customWidth="1"/>
    <col min="15105" max="15105" width="17" style="45" customWidth="1"/>
    <col min="15106" max="15106" width="37" style="45" customWidth="1"/>
    <col min="15107" max="15107" width="17.375" style="45" customWidth="1"/>
    <col min="15108" max="15357" width="9" style="45" customWidth="1"/>
    <col min="15358" max="15358" width="29.625" style="45" customWidth="1"/>
    <col min="15359" max="15359" width="12.75" style="45"/>
    <col min="15360" max="15360" width="29.75" style="45" customWidth="1"/>
    <col min="15361" max="15361" width="17" style="45" customWidth="1"/>
    <col min="15362" max="15362" width="37" style="45" customWidth="1"/>
    <col min="15363" max="15363" width="17.375" style="45" customWidth="1"/>
    <col min="15364" max="15613" width="9" style="45" customWidth="1"/>
    <col min="15614" max="15614" width="29.625" style="45" customWidth="1"/>
    <col min="15615" max="15615" width="12.75" style="45"/>
    <col min="15616" max="15616" width="29.75" style="45" customWidth="1"/>
    <col min="15617" max="15617" width="17" style="45" customWidth="1"/>
    <col min="15618" max="15618" width="37" style="45" customWidth="1"/>
    <col min="15619" max="15619" width="17.375" style="45" customWidth="1"/>
    <col min="15620" max="15869" width="9" style="45" customWidth="1"/>
    <col min="15870" max="15870" width="29.625" style="45" customWidth="1"/>
    <col min="15871" max="15871" width="12.75" style="45"/>
    <col min="15872" max="15872" width="29.75" style="45" customWidth="1"/>
    <col min="15873" max="15873" width="17" style="45" customWidth="1"/>
    <col min="15874" max="15874" width="37" style="45" customWidth="1"/>
    <col min="15875" max="15875" width="17.375" style="45" customWidth="1"/>
    <col min="15876" max="16125" width="9" style="45" customWidth="1"/>
    <col min="16126" max="16126" width="29.625" style="45" customWidth="1"/>
    <col min="16127" max="16127" width="12.75" style="45"/>
    <col min="16128" max="16128" width="29.75" style="45" customWidth="1"/>
    <col min="16129" max="16129" width="17" style="45" customWidth="1"/>
    <col min="16130" max="16130" width="37" style="45" customWidth="1"/>
    <col min="16131" max="16131" width="17.375" style="45" customWidth="1"/>
    <col min="16132" max="16381" width="9" style="45" customWidth="1"/>
    <col min="16382" max="16382" width="29.625" style="45" customWidth="1"/>
    <col min="16383" max="16384" width="12.75" style="45"/>
  </cols>
  <sheetData>
    <row r="1" spans="1:9" ht="18">
      <c r="A1" s="374" t="s">
        <v>2920</v>
      </c>
      <c r="B1" s="374"/>
      <c r="C1" s="374"/>
      <c r="D1" s="49"/>
      <c r="E1" s="50"/>
      <c r="F1" s="50"/>
      <c r="G1" s="51"/>
    </row>
    <row r="2" spans="1:9" ht="30" customHeight="1">
      <c r="A2" s="376" t="s">
        <v>2921</v>
      </c>
      <c r="B2" s="376"/>
      <c r="C2" s="376"/>
      <c r="D2" s="376"/>
      <c r="E2" s="376"/>
      <c r="F2" s="376"/>
      <c r="G2" s="376"/>
    </row>
    <row r="3" spans="1:9" s="44" customFormat="1" ht="21.95" customHeight="1">
      <c r="A3" s="52"/>
      <c r="B3" s="53"/>
      <c r="C3" s="54"/>
      <c r="D3" s="54"/>
      <c r="E3" s="55"/>
      <c r="F3" s="55"/>
      <c r="G3" s="56" t="s">
        <v>2</v>
      </c>
    </row>
    <row r="4" spans="1:9" s="44" customFormat="1" ht="24" customHeight="1">
      <c r="A4" s="57" t="s">
        <v>1165</v>
      </c>
      <c r="B4" s="57" t="s">
        <v>7</v>
      </c>
      <c r="C4" s="57" t="s">
        <v>1436</v>
      </c>
      <c r="D4" s="57" t="s">
        <v>1437</v>
      </c>
      <c r="E4" s="57" t="s">
        <v>86</v>
      </c>
      <c r="F4" s="57" t="s">
        <v>7</v>
      </c>
      <c r="G4" s="58" t="s">
        <v>87</v>
      </c>
      <c r="H4" s="57" t="s">
        <v>1437</v>
      </c>
    </row>
    <row r="5" spans="1:9" s="44" customFormat="1" ht="24" customHeight="1">
      <c r="A5" s="57" t="s">
        <v>14</v>
      </c>
      <c r="B5" s="57">
        <v>40000</v>
      </c>
      <c r="C5" s="59">
        <f>C6+C18</f>
        <v>60000</v>
      </c>
      <c r="D5" s="60">
        <v>0.5</v>
      </c>
      <c r="E5" s="57" t="s">
        <v>14</v>
      </c>
      <c r="F5" s="57">
        <v>40000</v>
      </c>
      <c r="G5" s="61">
        <f>C5</f>
        <v>60000</v>
      </c>
      <c r="H5" s="60">
        <v>0.5</v>
      </c>
    </row>
    <row r="6" spans="1:9" s="44" customFormat="1" ht="24" customHeight="1">
      <c r="A6" s="62" t="s">
        <v>15</v>
      </c>
      <c r="B6" s="61">
        <v>40000</v>
      </c>
      <c r="C6" s="61">
        <v>60000</v>
      </c>
      <c r="D6" s="63">
        <v>0.5</v>
      </c>
      <c r="E6" s="64" t="s">
        <v>16</v>
      </c>
      <c r="F6" s="64"/>
      <c r="G6" s="61">
        <f>SUM(G7,G10,G13,G16)</f>
        <v>20000</v>
      </c>
      <c r="H6" s="65" t="s">
        <v>2910</v>
      </c>
    </row>
    <row r="7" spans="1:9" s="44" customFormat="1" ht="20.100000000000001" customHeight="1">
      <c r="A7" s="66" t="s">
        <v>1412</v>
      </c>
      <c r="B7" s="61"/>
      <c r="C7" s="61"/>
      <c r="D7" s="67"/>
      <c r="E7" s="66" t="s">
        <v>1413</v>
      </c>
      <c r="F7" s="66"/>
      <c r="G7" s="61">
        <f>SUM(G8:G9)</f>
        <v>0</v>
      </c>
      <c r="H7" s="68"/>
    </row>
    <row r="8" spans="1:9" s="44" customFormat="1" ht="20.100000000000001" customHeight="1">
      <c r="A8" s="66" t="s">
        <v>1414</v>
      </c>
      <c r="B8" s="69">
        <v>40000</v>
      </c>
      <c r="C8" s="69">
        <v>60000</v>
      </c>
      <c r="D8" s="63">
        <v>0.5</v>
      </c>
      <c r="E8" s="70" t="s">
        <v>2911</v>
      </c>
      <c r="F8" s="70"/>
      <c r="G8" s="67"/>
      <c r="H8" s="68"/>
    </row>
    <row r="9" spans="1:9" s="44" customFormat="1" ht="20.100000000000001" customHeight="1">
      <c r="A9" s="66"/>
      <c r="B9" s="66"/>
      <c r="C9" s="61"/>
      <c r="D9" s="61"/>
      <c r="E9" s="70" t="s">
        <v>2912</v>
      </c>
      <c r="F9" s="70"/>
      <c r="G9" s="67"/>
      <c r="H9" s="71"/>
    </row>
    <row r="10" spans="1:9" s="44" customFormat="1" ht="20.100000000000001" customHeight="1">
      <c r="A10" s="66"/>
      <c r="B10" s="66"/>
      <c r="C10" s="61"/>
      <c r="D10" s="61"/>
      <c r="E10" s="66" t="s">
        <v>1420</v>
      </c>
      <c r="F10" s="66"/>
      <c r="G10" s="61">
        <f>SUM(G11:G12)</f>
        <v>0</v>
      </c>
      <c r="H10" s="71"/>
    </row>
    <row r="11" spans="1:9" s="44" customFormat="1" ht="20.100000000000001" customHeight="1">
      <c r="A11" s="72"/>
      <c r="B11" s="72"/>
      <c r="C11" s="73"/>
      <c r="D11" s="73"/>
      <c r="E11" s="70" t="s">
        <v>1421</v>
      </c>
      <c r="F11" s="70"/>
      <c r="G11" s="67"/>
      <c r="H11" s="68"/>
      <c r="I11" s="85"/>
    </row>
    <row r="12" spans="1:9" s="44" customFormat="1" ht="20.100000000000001" customHeight="1">
      <c r="A12" s="74"/>
      <c r="B12" s="74"/>
      <c r="C12" s="73"/>
      <c r="D12" s="73"/>
      <c r="E12" s="70" t="s">
        <v>2913</v>
      </c>
      <c r="F12" s="70"/>
      <c r="G12" s="67"/>
      <c r="H12" s="71"/>
      <c r="I12" s="85"/>
    </row>
    <row r="13" spans="1:9" s="44" customFormat="1" ht="20.100000000000001" customHeight="1">
      <c r="A13" s="75"/>
      <c r="B13" s="75"/>
      <c r="C13" s="76"/>
      <c r="D13" s="76"/>
      <c r="E13" s="66" t="s">
        <v>2914</v>
      </c>
      <c r="F13" s="66"/>
      <c r="G13" s="61">
        <f>SUM(G14:G15)</f>
        <v>0</v>
      </c>
      <c r="H13" s="71"/>
      <c r="I13" s="85"/>
    </row>
    <row r="14" spans="1:9" s="44" customFormat="1" ht="20.100000000000001" customHeight="1">
      <c r="A14" s="77"/>
      <c r="B14" s="77"/>
      <c r="C14" s="78"/>
      <c r="D14" s="78"/>
      <c r="E14" s="70" t="s">
        <v>2915</v>
      </c>
      <c r="F14" s="70"/>
      <c r="G14" s="67"/>
      <c r="H14" s="71"/>
      <c r="I14" s="85"/>
    </row>
    <row r="15" spans="1:9" s="44" customFormat="1" ht="20.100000000000001" customHeight="1">
      <c r="A15" s="79"/>
      <c r="B15" s="79"/>
      <c r="C15" s="80"/>
      <c r="D15" s="80"/>
      <c r="E15" s="70" t="s">
        <v>2916</v>
      </c>
      <c r="F15" s="70"/>
      <c r="G15" s="67"/>
      <c r="H15" s="71"/>
    </row>
    <row r="16" spans="1:9" s="44" customFormat="1" ht="20.100000000000001" customHeight="1">
      <c r="A16" s="81"/>
      <c r="B16" s="81"/>
      <c r="C16" s="73"/>
      <c r="D16" s="73"/>
      <c r="E16" s="66" t="s">
        <v>1425</v>
      </c>
      <c r="F16" s="66"/>
      <c r="G16" s="61">
        <f>G17</f>
        <v>20000</v>
      </c>
      <c r="H16" s="65" t="s">
        <v>2910</v>
      </c>
    </row>
    <row r="17" spans="1:8" s="44" customFormat="1" ht="20.100000000000001" customHeight="1">
      <c r="A17" s="81"/>
      <c r="B17" s="81"/>
      <c r="C17" s="73"/>
      <c r="D17" s="73"/>
      <c r="E17" s="70" t="s">
        <v>2917</v>
      </c>
      <c r="F17" s="70"/>
      <c r="G17" s="67">
        <v>20000</v>
      </c>
      <c r="H17" s="65" t="s">
        <v>2910</v>
      </c>
    </row>
    <row r="18" spans="1:8" s="44" customFormat="1" ht="20.100000000000001" customHeight="1">
      <c r="A18" s="82" t="s">
        <v>62</v>
      </c>
      <c r="B18" s="82"/>
      <c r="C18" s="83">
        <f>C19</f>
        <v>0</v>
      </c>
      <c r="D18" s="83"/>
      <c r="E18" s="82" t="s">
        <v>63</v>
      </c>
      <c r="F18" s="61">
        <v>40000</v>
      </c>
      <c r="G18" s="61">
        <f>G19</f>
        <v>40000</v>
      </c>
      <c r="H18" s="84"/>
    </row>
    <row r="19" spans="1:8" s="44" customFormat="1" ht="20.100000000000001" customHeight="1">
      <c r="A19" s="66" t="s">
        <v>1167</v>
      </c>
      <c r="B19" s="66"/>
      <c r="C19" s="67"/>
      <c r="D19" s="67"/>
      <c r="E19" s="66" t="s">
        <v>2918</v>
      </c>
      <c r="F19" s="67">
        <v>40000</v>
      </c>
      <c r="G19" s="67">
        <v>40000</v>
      </c>
      <c r="H19" s="71"/>
    </row>
    <row r="20" spans="1:8" ht="35.1" customHeight="1">
      <c r="A20" s="413" t="s">
        <v>2919</v>
      </c>
      <c r="B20" s="413"/>
      <c r="C20" s="413"/>
      <c r="D20" s="413"/>
      <c r="E20" s="413"/>
      <c r="F20" s="413"/>
      <c r="G20" s="413"/>
    </row>
    <row r="21" spans="1:8" ht="22.15" customHeight="1"/>
    <row r="22" spans="1:8" ht="22.15" customHeight="1"/>
  </sheetData>
  <mergeCells count="3">
    <mergeCell ref="A1:C1"/>
    <mergeCell ref="A2:G2"/>
    <mergeCell ref="A20:G20"/>
  </mergeCells>
  <phoneticPr fontId="78" type="noConversion"/>
  <printOptions horizontalCentered="1"/>
  <pageMargins left="0.23622047244094499" right="0.23622047244094499" top="0.511811023622047" bottom="0.31496062992126" header="0.31496062992126" footer="0.31496062992126"/>
  <pageSetup paperSize="9" orientation="portrait" blackAndWhite="1" errors="blank"/>
  <headerFooter alignWithMargins="0">
    <oddFooter>&amp;C&amp;P</oddFooter>
  </headerFooter>
</worksheet>
</file>

<file path=xl/worksheets/sheet26.xml><?xml version="1.0" encoding="utf-8"?>
<worksheet xmlns="http://schemas.openxmlformats.org/spreadsheetml/2006/main" xmlns:r="http://schemas.openxmlformats.org/officeDocument/2006/relationships">
  <dimension ref="A1:B19"/>
  <sheetViews>
    <sheetView topLeftCell="A13" workbookViewId="0">
      <selection activeCell="A2" sqref="A2:B2"/>
    </sheetView>
  </sheetViews>
  <sheetFormatPr defaultColWidth="9" defaultRowHeight="14.25"/>
  <cols>
    <col min="1" max="1" width="42" style="31"/>
    <col min="2" max="2" width="20.625" style="31" customWidth="1"/>
    <col min="3" max="16384" width="9" style="31"/>
  </cols>
  <sheetData>
    <row r="1" spans="1:2">
      <c r="A1" s="31" t="s">
        <v>2922</v>
      </c>
    </row>
    <row r="2" spans="1:2" ht="20.25">
      <c r="A2" s="414" t="s">
        <v>2923</v>
      </c>
      <c r="B2" s="414"/>
    </row>
    <row r="3" spans="1:2">
      <c r="A3" s="37"/>
      <c r="B3" s="38" t="s">
        <v>2</v>
      </c>
    </row>
    <row r="4" spans="1:2">
      <c r="A4" s="39" t="s">
        <v>2924</v>
      </c>
      <c r="B4" s="39" t="s">
        <v>2925</v>
      </c>
    </row>
    <row r="5" spans="1:2">
      <c r="A5" s="40" t="s">
        <v>1222</v>
      </c>
      <c r="B5" s="41">
        <f>SUM(B6:B17)</f>
        <v>189240</v>
      </c>
    </row>
    <row r="6" spans="1:2" ht="38.1" customHeight="1">
      <c r="A6" s="42" t="s">
        <v>2926</v>
      </c>
      <c r="B6" s="43">
        <v>13279</v>
      </c>
    </row>
    <row r="7" spans="1:2" ht="39" customHeight="1">
      <c r="A7" s="42" t="s">
        <v>2927</v>
      </c>
      <c r="B7" s="43">
        <v>1562</v>
      </c>
    </row>
    <row r="8" spans="1:2" ht="42" customHeight="1">
      <c r="A8" s="42" t="s">
        <v>2928</v>
      </c>
      <c r="B8" s="43">
        <v>24880</v>
      </c>
    </row>
    <row r="9" spans="1:2" ht="30" customHeight="1">
      <c r="A9" s="42" t="s">
        <v>2929</v>
      </c>
      <c r="B9" s="43">
        <v>7227</v>
      </c>
    </row>
    <row r="10" spans="1:2" ht="29.1" customHeight="1">
      <c r="A10" s="42" t="s">
        <v>2930</v>
      </c>
      <c r="B10" s="43">
        <v>4544</v>
      </c>
    </row>
    <row r="11" spans="1:2" ht="35.1" customHeight="1">
      <c r="A11" s="42" t="s">
        <v>2931</v>
      </c>
      <c r="B11" s="43">
        <v>43133</v>
      </c>
    </row>
    <row r="12" spans="1:2" ht="48" customHeight="1">
      <c r="A12" s="42" t="s">
        <v>2932</v>
      </c>
      <c r="B12" s="43">
        <v>10050</v>
      </c>
    </row>
    <row r="13" spans="1:2" ht="35.1" customHeight="1">
      <c r="A13" s="42" t="s">
        <v>2933</v>
      </c>
      <c r="B13" s="43">
        <v>2806</v>
      </c>
    </row>
    <row r="14" spans="1:2" ht="33" customHeight="1">
      <c r="A14" s="42" t="s">
        <v>2934</v>
      </c>
      <c r="B14" s="43">
        <v>74264</v>
      </c>
    </row>
    <row r="15" spans="1:2" ht="33" customHeight="1">
      <c r="A15" s="42" t="s">
        <v>2935</v>
      </c>
      <c r="B15" s="43">
        <v>2500</v>
      </c>
    </row>
    <row r="16" spans="1:2" ht="26.1" customHeight="1">
      <c r="A16" s="42" t="s">
        <v>2936</v>
      </c>
      <c r="B16" s="43">
        <v>3612</v>
      </c>
    </row>
    <row r="17" spans="1:2" ht="45" customHeight="1">
      <c r="A17" s="42" t="s">
        <v>2937</v>
      </c>
      <c r="B17" s="43">
        <v>1383</v>
      </c>
    </row>
    <row r="18" spans="1:2" ht="39" customHeight="1">
      <c r="A18" s="42" t="s">
        <v>2938</v>
      </c>
      <c r="B18" s="43">
        <v>1383</v>
      </c>
    </row>
    <row r="19" spans="1:2" ht="42.95" customHeight="1">
      <c r="A19" s="42" t="s">
        <v>2939</v>
      </c>
      <c r="B19" s="43">
        <v>2727</v>
      </c>
    </row>
  </sheetData>
  <mergeCells count="1">
    <mergeCell ref="A2:B2"/>
  </mergeCells>
  <phoneticPr fontId="78" type="noConversion"/>
  <pageMargins left="0.75" right="0.75" top="1" bottom="1" header="0.5" footer="0.5"/>
</worksheet>
</file>

<file path=xl/worksheets/sheet27.xml><?xml version="1.0" encoding="utf-8"?>
<worksheet xmlns="http://schemas.openxmlformats.org/spreadsheetml/2006/main" xmlns:r="http://schemas.openxmlformats.org/officeDocument/2006/relationships">
  <dimension ref="A1:G9"/>
  <sheetViews>
    <sheetView workbookViewId="0">
      <selection activeCell="F15" sqref="F15"/>
    </sheetView>
  </sheetViews>
  <sheetFormatPr defaultColWidth="9" defaultRowHeight="14.25"/>
  <cols>
    <col min="1" max="3" width="9" style="31"/>
    <col min="4" max="4" width="13.75" style="31" customWidth="1"/>
    <col min="5" max="5" width="20.375" style="31" customWidth="1"/>
    <col min="6" max="6" width="13.125" style="31" customWidth="1"/>
    <col min="7" max="7" width="14.5" style="31" customWidth="1"/>
    <col min="8" max="16384" width="9" style="31"/>
  </cols>
  <sheetData>
    <row r="1" spans="1:7">
      <c r="A1" s="31" t="s">
        <v>2940</v>
      </c>
    </row>
    <row r="2" spans="1:7" s="30" customFormat="1" ht="27" customHeight="1">
      <c r="A2" s="415" t="s">
        <v>2941</v>
      </c>
      <c r="B2" s="415"/>
      <c r="C2" s="415"/>
      <c r="D2" s="415"/>
      <c r="E2" s="415"/>
      <c r="F2" s="415"/>
      <c r="G2" s="415"/>
    </row>
    <row r="3" spans="1:7" s="30" customFormat="1" ht="18.75" customHeight="1"/>
    <row r="4" spans="1:7">
      <c r="B4" s="32"/>
      <c r="C4" s="32"/>
      <c r="D4" s="32"/>
      <c r="E4" s="32"/>
      <c r="F4" s="32"/>
      <c r="G4" s="33" t="s">
        <v>2</v>
      </c>
    </row>
    <row r="5" spans="1:7" ht="14.25" customHeight="1">
      <c r="A5" s="417" t="s">
        <v>2942</v>
      </c>
      <c r="B5" s="416" t="s">
        <v>1222</v>
      </c>
      <c r="C5" s="418" t="s">
        <v>2943</v>
      </c>
      <c r="D5" s="416" t="s">
        <v>2944</v>
      </c>
      <c r="E5" s="416"/>
      <c r="F5" s="416"/>
      <c r="G5" s="418" t="s">
        <v>2945</v>
      </c>
    </row>
    <row r="6" spans="1:7" ht="27">
      <c r="A6" s="417"/>
      <c r="B6" s="416"/>
      <c r="C6" s="416"/>
      <c r="D6" s="34" t="s">
        <v>2578</v>
      </c>
      <c r="E6" s="35" t="s">
        <v>2946</v>
      </c>
      <c r="F6" s="35" t="s">
        <v>2947</v>
      </c>
      <c r="G6" s="416"/>
    </row>
    <row r="7" spans="1:7">
      <c r="A7" s="36" t="s">
        <v>2948</v>
      </c>
      <c r="B7" s="36">
        <f>D7+G7</f>
        <v>1737</v>
      </c>
      <c r="C7" s="36"/>
      <c r="D7" s="36">
        <f>E7+F7</f>
        <v>1272</v>
      </c>
      <c r="E7" s="36"/>
      <c r="F7" s="36">
        <f>1097+175</f>
        <v>1272</v>
      </c>
      <c r="G7" s="36">
        <f>438+27</f>
        <v>465</v>
      </c>
    </row>
    <row r="8" spans="1:7">
      <c r="A8" s="36" t="s">
        <v>2949</v>
      </c>
      <c r="B8" s="36">
        <f>C8+D8+G8</f>
        <v>1712</v>
      </c>
      <c r="C8" s="36">
        <v>2</v>
      </c>
      <c r="D8" s="36">
        <f>E8+F8</f>
        <v>1260</v>
      </c>
      <c r="E8" s="36"/>
      <c r="F8" s="36">
        <v>1260</v>
      </c>
      <c r="G8" s="36">
        <v>450</v>
      </c>
    </row>
    <row r="9" spans="1:7">
      <c r="A9" s="31" t="s">
        <v>2950</v>
      </c>
    </row>
  </sheetData>
  <mergeCells count="6">
    <mergeCell ref="A2:G2"/>
    <mergeCell ref="D5:F5"/>
    <mergeCell ref="A5:A6"/>
    <mergeCell ref="B5:B6"/>
    <mergeCell ref="C5:C6"/>
    <mergeCell ref="G5:G6"/>
  </mergeCells>
  <phoneticPr fontId="78" type="noConversion"/>
  <pageMargins left="0.75" right="0.75" top="1" bottom="1" header="0.5" footer="0.5"/>
</worksheet>
</file>

<file path=xl/worksheets/sheet28.xml><?xml version="1.0" encoding="utf-8"?>
<worksheet xmlns="http://schemas.openxmlformats.org/spreadsheetml/2006/main" xmlns:r="http://schemas.openxmlformats.org/officeDocument/2006/relationships">
  <dimension ref="A1:G9"/>
  <sheetViews>
    <sheetView workbookViewId="0">
      <pane ySplit="6" topLeftCell="A7" activePane="bottomLeft" state="frozen"/>
      <selection pane="bottomLeft" activeCell="A2" sqref="A2:G2"/>
    </sheetView>
  </sheetViews>
  <sheetFormatPr defaultColWidth="10" defaultRowHeight="13.5"/>
  <cols>
    <col min="1" max="1" width="26.125" style="11" customWidth="1"/>
    <col min="2" max="7" width="11.375" style="11" customWidth="1"/>
    <col min="8" max="9" width="9.75" style="11" customWidth="1"/>
    <col min="10" max="16384" width="10" style="11"/>
  </cols>
  <sheetData>
    <row r="1" spans="1:7" s="9" customFormat="1" ht="27.2" customHeight="1">
      <c r="A1" s="358" t="s">
        <v>2951</v>
      </c>
      <c r="B1" s="358"/>
    </row>
    <row r="2" spans="1:7" s="10" customFormat="1" ht="28.7" customHeight="1">
      <c r="A2" s="419" t="s">
        <v>2952</v>
      </c>
      <c r="B2" s="419"/>
      <c r="C2" s="419"/>
      <c r="D2" s="419"/>
      <c r="E2" s="419"/>
      <c r="F2" s="419"/>
      <c r="G2" s="419"/>
    </row>
    <row r="3" spans="1:7" ht="14.25" customHeight="1">
      <c r="A3" s="17"/>
      <c r="B3" s="17"/>
      <c r="G3" s="13" t="s">
        <v>2953</v>
      </c>
    </row>
    <row r="4" spans="1:7" ht="14.25" customHeight="1">
      <c r="A4" s="420" t="s">
        <v>2954</v>
      </c>
      <c r="B4" s="420" t="s">
        <v>2955</v>
      </c>
      <c r="C4" s="420"/>
      <c r="D4" s="420"/>
      <c r="E4" s="420" t="s">
        <v>2956</v>
      </c>
      <c r="F4" s="420"/>
      <c r="G4" s="420"/>
    </row>
    <row r="5" spans="1:7" ht="14.25" customHeight="1">
      <c r="A5" s="420"/>
      <c r="B5" s="27"/>
      <c r="C5" s="26" t="s">
        <v>2957</v>
      </c>
      <c r="D5" s="26" t="s">
        <v>2958</v>
      </c>
      <c r="E5" s="27"/>
      <c r="F5" s="26" t="s">
        <v>2957</v>
      </c>
      <c r="G5" s="26" t="s">
        <v>2958</v>
      </c>
    </row>
    <row r="6" spans="1:7" ht="13.5" customHeight="1">
      <c r="A6" s="26" t="s">
        <v>2959</v>
      </c>
      <c r="B6" s="26" t="s">
        <v>2960</v>
      </c>
      <c r="C6" s="26" t="s">
        <v>2961</v>
      </c>
      <c r="D6" s="26" t="s">
        <v>2962</v>
      </c>
      <c r="E6" s="26" t="s">
        <v>2963</v>
      </c>
      <c r="F6" s="26" t="s">
        <v>2964</v>
      </c>
      <c r="G6" s="26" t="s">
        <v>2965</v>
      </c>
    </row>
    <row r="7" spans="1:7" ht="26.1" customHeight="1">
      <c r="A7" s="28" t="s">
        <v>2966</v>
      </c>
      <c r="B7" s="29">
        <v>100.1</v>
      </c>
      <c r="C7" s="29">
        <v>49.4</v>
      </c>
      <c r="D7" s="29">
        <v>50.7</v>
      </c>
      <c r="E7" s="29">
        <v>100</v>
      </c>
      <c r="F7" s="29">
        <v>49.3</v>
      </c>
      <c r="G7" s="29">
        <v>50.7</v>
      </c>
    </row>
    <row r="8" spans="1:7">
      <c r="A8" s="421" t="s">
        <v>2967</v>
      </c>
      <c r="B8" s="421"/>
      <c r="C8" s="421"/>
      <c r="D8" s="421"/>
      <c r="E8" s="421"/>
      <c r="F8" s="421"/>
      <c r="G8" s="421"/>
    </row>
    <row r="9" spans="1:7">
      <c r="A9" s="422" t="s">
        <v>2968</v>
      </c>
      <c r="B9" s="422"/>
      <c r="C9" s="422"/>
      <c r="D9" s="422"/>
      <c r="E9" s="422"/>
      <c r="F9" s="422"/>
      <c r="G9" s="422"/>
    </row>
  </sheetData>
  <mergeCells count="7">
    <mergeCell ref="A9:G9"/>
    <mergeCell ref="A4:A5"/>
    <mergeCell ref="A1:B1"/>
    <mergeCell ref="A2:G2"/>
    <mergeCell ref="B4:D4"/>
    <mergeCell ref="E4:G4"/>
    <mergeCell ref="A8:G8"/>
  </mergeCells>
  <phoneticPr fontId="78"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29.xml><?xml version="1.0" encoding="utf-8"?>
<worksheet xmlns="http://schemas.openxmlformats.org/spreadsheetml/2006/main" xmlns:r="http://schemas.openxmlformats.org/officeDocument/2006/relationships">
  <dimension ref="A1:C14"/>
  <sheetViews>
    <sheetView topLeftCell="A10" workbookViewId="0">
      <selection activeCell="C5" sqref="C5:C7"/>
    </sheetView>
  </sheetViews>
  <sheetFormatPr defaultColWidth="10" defaultRowHeight="13.5"/>
  <cols>
    <col min="1" max="1" width="54.75" style="11" customWidth="1"/>
    <col min="2" max="3" width="21.125" style="11" customWidth="1"/>
    <col min="4" max="16384" width="10" style="11"/>
  </cols>
  <sheetData>
    <row r="1" spans="1:3" s="23" customFormat="1" ht="26.25" customHeight="1">
      <c r="A1" s="18" t="s">
        <v>2969</v>
      </c>
    </row>
    <row r="2" spans="1:3" s="10" customFormat="1" ht="28.7" customHeight="1">
      <c r="A2" s="419" t="s">
        <v>2970</v>
      </c>
      <c r="B2" s="419"/>
      <c r="C2" s="419"/>
    </row>
    <row r="3" spans="1:3" ht="14.25" customHeight="1">
      <c r="A3" s="17"/>
      <c r="B3" s="17"/>
      <c r="C3" s="13" t="s">
        <v>2953</v>
      </c>
    </row>
    <row r="4" spans="1:3" ht="46.5" customHeight="1">
      <c r="A4" s="24" t="s">
        <v>2971</v>
      </c>
      <c r="B4" s="24" t="s">
        <v>87</v>
      </c>
      <c r="C4" s="24" t="s">
        <v>1166</v>
      </c>
    </row>
    <row r="5" spans="1:3" ht="56.25" customHeight="1">
      <c r="A5" s="20" t="s">
        <v>2972</v>
      </c>
      <c r="B5" s="21"/>
      <c r="C5" s="21">
        <v>47.3</v>
      </c>
    </row>
    <row r="6" spans="1:3" ht="56.25" customHeight="1">
      <c r="A6" s="20" t="s">
        <v>2973</v>
      </c>
      <c r="B6" s="21">
        <v>49.4</v>
      </c>
      <c r="C6" s="21"/>
    </row>
    <row r="7" spans="1:3" ht="56.25" customHeight="1">
      <c r="A7" s="20" t="s">
        <v>2974</v>
      </c>
      <c r="B7" s="21">
        <v>2</v>
      </c>
      <c r="C7" s="21">
        <v>2</v>
      </c>
    </row>
    <row r="8" spans="1:3" ht="56.25" customHeight="1">
      <c r="A8" s="20" t="s">
        <v>2975</v>
      </c>
      <c r="B8" s="21"/>
      <c r="C8" s="21"/>
    </row>
    <row r="9" spans="1:3" ht="56.25" customHeight="1">
      <c r="A9" s="20" t="s">
        <v>2976</v>
      </c>
      <c r="B9" s="21">
        <v>2</v>
      </c>
      <c r="C9" s="21">
        <v>2</v>
      </c>
    </row>
    <row r="10" spans="1:3" ht="56.25" customHeight="1">
      <c r="A10" s="20" t="s">
        <v>2977</v>
      </c>
      <c r="B10" s="21"/>
      <c r="C10" s="21"/>
    </row>
    <row r="11" spans="1:3" ht="56.25" customHeight="1">
      <c r="A11" s="20" t="s">
        <v>2978</v>
      </c>
      <c r="B11" s="21"/>
      <c r="C11" s="21">
        <v>49.3</v>
      </c>
    </row>
    <row r="12" spans="1:3" ht="56.25" customHeight="1">
      <c r="A12" s="20" t="s">
        <v>2979</v>
      </c>
      <c r="B12" s="21"/>
      <c r="C12" s="21"/>
    </row>
    <row r="13" spans="1:3" ht="56.25" customHeight="1">
      <c r="A13" s="20" t="s">
        <v>2980</v>
      </c>
      <c r="B13" s="21"/>
      <c r="C13" s="21"/>
    </row>
    <row r="14" spans="1:3" ht="38.25" customHeight="1">
      <c r="A14" s="422" t="s">
        <v>2981</v>
      </c>
      <c r="B14" s="422"/>
      <c r="C14" s="422"/>
    </row>
  </sheetData>
  <mergeCells count="2">
    <mergeCell ref="A2:C2"/>
    <mergeCell ref="A14:C14"/>
  </mergeCells>
  <phoneticPr fontId="78"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xml><?xml version="1.0" encoding="utf-8"?>
<worksheet xmlns="http://schemas.openxmlformats.org/spreadsheetml/2006/main" xmlns:r="http://schemas.openxmlformats.org/officeDocument/2006/relationships">
  <sheetPr>
    <tabColor rgb="FF00FF00"/>
  </sheetPr>
  <dimension ref="A1:O49"/>
  <sheetViews>
    <sheetView showZeros="0" topLeftCell="A28" workbookViewId="0">
      <selection activeCell="M26" sqref="M26"/>
    </sheetView>
  </sheetViews>
  <sheetFormatPr defaultColWidth="9" defaultRowHeight="21.95" customHeight="1"/>
  <cols>
    <col min="1" max="1" width="29.125" style="337" customWidth="1"/>
    <col min="2" max="2" width="11.75" style="337" customWidth="1"/>
    <col min="3" max="4" width="11.875" style="337" customWidth="1"/>
    <col min="5" max="5" width="12.125" style="337" customWidth="1"/>
    <col min="6" max="6" width="9.25" style="337" customWidth="1"/>
    <col min="7" max="7" width="11.75" style="337" customWidth="1"/>
    <col min="8" max="8" width="31.125" style="337" customWidth="1"/>
    <col min="9" max="9" width="11.5" style="337" customWidth="1"/>
    <col min="10" max="12" width="11.875" style="337" customWidth="1"/>
    <col min="13" max="13" width="12.125" style="337" customWidth="1"/>
    <col min="14" max="14" width="9.25" style="337" customWidth="1"/>
    <col min="15" max="15" width="11.75" style="337" customWidth="1"/>
    <col min="16" max="240" width="9" style="337"/>
    <col min="241" max="241" width="4.875" style="337" customWidth="1"/>
    <col min="242" max="242" width="30.625" style="337" customWidth="1"/>
    <col min="243" max="243" width="17" style="337" customWidth="1"/>
    <col min="244" max="244" width="13.5" style="337" customWidth="1"/>
    <col min="245" max="245" width="32.125" style="337" customWidth="1"/>
    <col min="246" max="246" width="15.5" style="337" customWidth="1"/>
    <col min="247" max="247" width="12.25" style="337" customWidth="1"/>
    <col min="248" max="496" width="9" style="337"/>
    <col min="497" max="497" width="4.875" style="337" customWidth="1"/>
    <col min="498" max="498" width="30.625" style="337" customWidth="1"/>
    <col min="499" max="499" width="17" style="337" customWidth="1"/>
    <col min="500" max="500" width="13.5" style="337" customWidth="1"/>
    <col min="501" max="501" width="32.125" style="337" customWidth="1"/>
    <col min="502" max="502" width="15.5" style="337" customWidth="1"/>
    <col min="503" max="503" width="12.25" style="337" customWidth="1"/>
    <col min="504" max="752" width="9" style="337"/>
    <col min="753" max="753" width="4.875" style="337" customWidth="1"/>
    <col min="754" max="754" width="30.625" style="337" customWidth="1"/>
    <col min="755" max="755" width="17" style="337" customWidth="1"/>
    <col min="756" max="756" width="13.5" style="337" customWidth="1"/>
    <col min="757" max="757" width="32.125" style="337" customWidth="1"/>
    <col min="758" max="758" width="15.5" style="337" customWidth="1"/>
    <col min="759" max="759" width="12.25" style="337" customWidth="1"/>
    <col min="760" max="1008" width="9" style="337"/>
    <col min="1009" max="1009" width="4.875" style="337" customWidth="1"/>
    <col min="1010" max="1010" width="30.625" style="337" customWidth="1"/>
    <col min="1011" max="1011" width="17" style="337" customWidth="1"/>
    <col min="1012" max="1012" width="13.5" style="337" customWidth="1"/>
    <col min="1013" max="1013" width="32.125" style="337" customWidth="1"/>
    <col min="1014" max="1014" width="15.5" style="337" customWidth="1"/>
    <col min="1015" max="1015" width="12.25" style="337" customWidth="1"/>
    <col min="1016" max="1264" width="9" style="337"/>
    <col min="1265" max="1265" width="4.875" style="337" customWidth="1"/>
    <col min="1266" max="1266" width="30.625" style="337" customWidth="1"/>
    <col min="1267" max="1267" width="17" style="337" customWidth="1"/>
    <col min="1268" max="1268" width="13.5" style="337" customWidth="1"/>
    <col min="1269" max="1269" width="32.125" style="337" customWidth="1"/>
    <col min="1270" max="1270" width="15.5" style="337" customWidth="1"/>
    <col min="1271" max="1271" width="12.25" style="337" customWidth="1"/>
    <col min="1272" max="1520" width="9" style="337"/>
    <col min="1521" max="1521" width="4.875" style="337" customWidth="1"/>
    <col min="1522" max="1522" width="30.625" style="337" customWidth="1"/>
    <col min="1523" max="1523" width="17" style="337" customWidth="1"/>
    <col min="1524" max="1524" width="13.5" style="337" customWidth="1"/>
    <col min="1525" max="1525" width="32.125" style="337" customWidth="1"/>
    <col min="1526" max="1526" width="15.5" style="337" customWidth="1"/>
    <col min="1527" max="1527" width="12.25" style="337" customWidth="1"/>
    <col min="1528" max="1776" width="9" style="337"/>
    <col min="1777" max="1777" width="4.875" style="337" customWidth="1"/>
    <col min="1778" max="1778" width="30.625" style="337" customWidth="1"/>
    <col min="1779" max="1779" width="17" style="337" customWidth="1"/>
    <col min="1780" max="1780" width="13.5" style="337" customWidth="1"/>
    <col min="1781" max="1781" width="32.125" style="337" customWidth="1"/>
    <col min="1782" max="1782" width="15.5" style="337" customWidth="1"/>
    <col min="1783" max="1783" width="12.25" style="337" customWidth="1"/>
    <col min="1784" max="2032" width="9" style="337"/>
    <col min="2033" max="2033" width="4.875" style="337" customWidth="1"/>
    <col min="2034" max="2034" width="30.625" style="337" customWidth="1"/>
    <col min="2035" max="2035" width="17" style="337" customWidth="1"/>
    <col min="2036" max="2036" width="13.5" style="337" customWidth="1"/>
    <col min="2037" max="2037" width="32.125" style="337" customWidth="1"/>
    <col min="2038" max="2038" width="15.5" style="337" customWidth="1"/>
    <col min="2039" max="2039" width="12.25" style="337" customWidth="1"/>
    <col min="2040" max="2288" width="9" style="337"/>
    <col min="2289" max="2289" width="4.875" style="337" customWidth="1"/>
    <col min="2290" max="2290" width="30.625" style="337" customWidth="1"/>
    <col min="2291" max="2291" width="17" style="337" customWidth="1"/>
    <col min="2292" max="2292" width="13.5" style="337" customWidth="1"/>
    <col min="2293" max="2293" width="32.125" style="337" customWidth="1"/>
    <col min="2294" max="2294" width="15.5" style="337" customWidth="1"/>
    <col min="2295" max="2295" width="12.25" style="337" customWidth="1"/>
    <col min="2296" max="2544" width="9" style="337"/>
    <col min="2545" max="2545" width="4.875" style="337" customWidth="1"/>
    <col min="2546" max="2546" width="30.625" style="337" customWidth="1"/>
    <col min="2547" max="2547" width="17" style="337" customWidth="1"/>
    <col min="2548" max="2548" width="13.5" style="337" customWidth="1"/>
    <col min="2549" max="2549" width="32.125" style="337" customWidth="1"/>
    <col min="2550" max="2550" width="15.5" style="337" customWidth="1"/>
    <col min="2551" max="2551" width="12.25" style="337" customWidth="1"/>
    <col min="2552" max="2800" width="9" style="337"/>
    <col min="2801" max="2801" width="4.875" style="337" customWidth="1"/>
    <col min="2802" max="2802" width="30.625" style="337" customWidth="1"/>
    <col min="2803" max="2803" width="17" style="337" customWidth="1"/>
    <col min="2804" max="2804" width="13.5" style="337" customWidth="1"/>
    <col min="2805" max="2805" width="32.125" style="337" customWidth="1"/>
    <col min="2806" max="2806" width="15.5" style="337" customWidth="1"/>
    <col min="2807" max="2807" width="12.25" style="337" customWidth="1"/>
    <col min="2808" max="3056" width="9" style="337"/>
    <col min="3057" max="3057" width="4.875" style="337" customWidth="1"/>
    <col min="3058" max="3058" width="30.625" style="337" customWidth="1"/>
    <col min="3059" max="3059" width="17" style="337" customWidth="1"/>
    <col min="3060" max="3060" width="13.5" style="337" customWidth="1"/>
    <col min="3061" max="3061" width="32.125" style="337" customWidth="1"/>
    <col min="3062" max="3062" width="15.5" style="337" customWidth="1"/>
    <col min="3063" max="3063" width="12.25" style="337" customWidth="1"/>
    <col min="3064" max="3312" width="9" style="337"/>
    <col min="3313" max="3313" width="4.875" style="337" customWidth="1"/>
    <col min="3314" max="3314" width="30.625" style="337" customWidth="1"/>
    <col min="3315" max="3315" width="17" style="337" customWidth="1"/>
    <col min="3316" max="3316" width="13.5" style="337" customWidth="1"/>
    <col min="3317" max="3317" width="32.125" style="337" customWidth="1"/>
    <col min="3318" max="3318" width="15.5" style="337" customWidth="1"/>
    <col min="3319" max="3319" width="12.25" style="337" customWidth="1"/>
    <col min="3320" max="3568" width="9" style="337"/>
    <col min="3569" max="3569" width="4.875" style="337" customWidth="1"/>
    <col min="3570" max="3570" width="30.625" style="337" customWidth="1"/>
    <col min="3571" max="3571" width="17" style="337" customWidth="1"/>
    <col min="3572" max="3572" width="13.5" style="337" customWidth="1"/>
    <col min="3573" max="3573" width="32.125" style="337" customWidth="1"/>
    <col min="3574" max="3574" width="15.5" style="337" customWidth="1"/>
    <col min="3575" max="3575" width="12.25" style="337" customWidth="1"/>
    <col min="3576" max="3824" width="9" style="337"/>
    <col min="3825" max="3825" width="4.875" style="337" customWidth="1"/>
    <col min="3826" max="3826" width="30.625" style="337" customWidth="1"/>
    <col min="3827" max="3827" width="17" style="337" customWidth="1"/>
    <col min="3828" max="3828" width="13.5" style="337" customWidth="1"/>
    <col min="3829" max="3829" width="32.125" style="337" customWidth="1"/>
    <col min="3830" max="3830" width="15.5" style="337" customWidth="1"/>
    <col min="3831" max="3831" width="12.25" style="337" customWidth="1"/>
    <col min="3832" max="4080" width="9" style="337"/>
    <col min="4081" max="4081" width="4.875" style="337" customWidth="1"/>
    <col min="4082" max="4082" width="30.625" style="337" customWidth="1"/>
    <col min="4083" max="4083" width="17" style="337" customWidth="1"/>
    <col min="4084" max="4084" width="13.5" style="337" customWidth="1"/>
    <col min="4085" max="4085" width="32.125" style="337" customWidth="1"/>
    <col min="4086" max="4086" width="15.5" style="337" customWidth="1"/>
    <col min="4087" max="4087" width="12.25" style="337" customWidth="1"/>
    <col min="4088" max="4336" width="9" style="337"/>
    <col min="4337" max="4337" width="4.875" style="337" customWidth="1"/>
    <col min="4338" max="4338" width="30.625" style="337" customWidth="1"/>
    <col min="4339" max="4339" width="17" style="337" customWidth="1"/>
    <col min="4340" max="4340" width="13.5" style="337" customWidth="1"/>
    <col min="4341" max="4341" width="32.125" style="337" customWidth="1"/>
    <col min="4342" max="4342" width="15.5" style="337" customWidth="1"/>
    <col min="4343" max="4343" width="12.25" style="337" customWidth="1"/>
    <col min="4344" max="4592" width="9" style="337"/>
    <col min="4593" max="4593" width="4.875" style="337" customWidth="1"/>
    <col min="4594" max="4594" width="30.625" style="337" customWidth="1"/>
    <col min="4595" max="4595" width="17" style="337" customWidth="1"/>
    <col min="4596" max="4596" width="13.5" style="337" customWidth="1"/>
    <col min="4597" max="4597" width="32.125" style="337" customWidth="1"/>
    <col min="4598" max="4598" width="15.5" style="337" customWidth="1"/>
    <col min="4599" max="4599" width="12.25" style="337" customWidth="1"/>
    <col min="4600" max="4848" width="9" style="337"/>
    <col min="4849" max="4849" width="4.875" style="337" customWidth="1"/>
    <col min="4850" max="4850" width="30.625" style="337" customWidth="1"/>
    <col min="4851" max="4851" width="17" style="337" customWidth="1"/>
    <col min="4852" max="4852" width="13.5" style="337" customWidth="1"/>
    <col min="4853" max="4853" width="32.125" style="337" customWidth="1"/>
    <col min="4854" max="4854" width="15.5" style="337" customWidth="1"/>
    <col min="4855" max="4855" width="12.25" style="337" customWidth="1"/>
    <col min="4856" max="5104" width="9" style="337"/>
    <col min="5105" max="5105" width="4.875" style="337" customWidth="1"/>
    <col min="5106" max="5106" width="30.625" style="337" customWidth="1"/>
    <col min="5107" max="5107" width="17" style="337" customWidth="1"/>
    <col min="5108" max="5108" width="13.5" style="337" customWidth="1"/>
    <col min="5109" max="5109" width="32.125" style="337" customWidth="1"/>
    <col min="5110" max="5110" width="15.5" style="337" customWidth="1"/>
    <col min="5111" max="5111" width="12.25" style="337" customWidth="1"/>
    <col min="5112" max="5360" width="9" style="337"/>
    <col min="5361" max="5361" width="4.875" style="337" customWidth="1"/>
    <col min="5362" max="5362" width="30.625" style="337" customWidth="1"/>
    <col min="5363" max="5363" width="17" style="337" customWidth="1"/>
    <col min="5364" max="5364" width="13.5" style="337" customWidth="1"/>
    <col min="5365" max="5365" width="32.125" style="337" customWidth="1"/>
    <col min="5366" max="5366" width="15.5" style="337" customWidth="1"/>
    <col min="5367" max="5367" width="12.25" style="337" customWidth="1"/>
    <col min="5368" max="5616" width="9" style="337"/>
    <col min="5617" max="5617" width="4.875" style="337" customWidth="1"/>
    <col min="5618" max="5618" width="30.625" style="337" customWidth="1"/>
    <col min="5619" max="5619" width="17" style="337" customWidth="1"/>
    <col min="5620" max="5620" width="13.5" style="337" customWidth="1"/>
    <col min="5621" max="5621" width="32.125" style="337" customWidth="1"/>
    <col min="5622" max="5622" width="15.5" style="337" customWidth="1"/>
    <col min="5623" max="5623" width="12.25" style="337" customWidth="1"/>
    <col min="5624" max="5872" width="9" style="337"/>
    <col min="5873" max="5873" width="4.875" style="337" customWidth="1"/>
    <col min="5874" max="5874" width="30.625" style="337" customWidth="1"/>
    <col min="5875" max="5875" width="17" style="337" customWidth="1"/>
    <col min="5876" max="5876" width="13.5" style="337" customWidth="1"/>
    <col min="5877" max="5877" width="32.125" style="337" customWidth="1"/>
    <col min="5878" max="5878" width="15.5" style="337" customWidth="1"/>
    <col min="5879" max="5879" width="12.25" style="337" customWidth="1"/>
    <col min="5880" max="6128" width="9" style="337"/>
    <col min="6129" max="6129" width="4.875" style="337" customWidth="1"/>
    <col min="6130" max="6130" width="30.625" style="337" customWidth="1"/>
    <col min="6131" max="6131" width="17" style="337" customWidth="1"/>
    <col min="6132" max="6132" width="13.5" style="337" customWidth="1"/>
    <col min="6133" max="6133" width="32.125" style="337" customWidth="1"/>
    <col min="6134" max="6134" width="15.5" style="337" customWidth="1"/>
    <col min="6135" max="6135" width="12.25" style="337" customWidth="1"/>
    <col min="6136" max="6384" width="9" style="337"/>
    <col min="6385" max="6385" width="4.875" style="337" customWidth="1"/>
    <col min="6386" max="6386" width="30.625" style="337" customWidth="1"/>
    <col min="6387" max="6387" width="17" style="337" customWidth="1"/>
    <col min="6388" max="6388" width="13.5" style="337" customWidth="1"/>
    <col min="6389" max="6389" width="32.125" style="337" customWidth="1"/>
    <col min="6390" max="6390" width="15.5" style="337" customWidth="1"/>
    <col min="6391" max="6391" width="12.25" style="337" customWidth="1"/>
    <col min="6392" max="6640" width="9" style="337"/>
    <col min="6641" max="6641" width="4.875" style="337" customWidth="1"/>
    <col min="6642" max="6642" width="30.625" style="337" customWidth="1"/>
    <col min="6643" max="6643" width="17" style="337" customWidth="1"/>
    <col min="6644" max="6644" width="13.5" style="337" customWidth="1"/>
    <col min="6645" max="6645" width="32.125" style="337" customWidth="1"/>
    <col min="6646" max="6646" width="15.5" style="337" customWidth="1"/>
    <col min="6647" max="6647" width="12.25" style="337" customWidth="1"/>
    <col min="6648" max="6896" width="9" style="337"/>
    <col min="6897" max="6897" width="4.875" style="337" customWidth="1"/>
    <col min="6898" max="6898" width="30.625" style="337" customWidth="1"/>
    <col min="6899" max="6899" width="17" style="337" customWidth="1"/>
    <col min="6900" max="6900" width="13.5" style="337" customWidth="1"/>
    <col min="6901" max="6901" width="32.125" style="337" customWidth="1"/>
    <col min="6902" max="6902" width="15.5" style="337" customWidth="1"/>
    <col min="6903" max="6903" width="12.25" style="337" customWidth="1"/>
    <col min="6904" max="7152" width="9" style="337"/>
    <col min="7153" max="7153" width="4.875" style="337" customWidth="1"/>
    <col min="7154" max="7154" width="30.625" style="337" customWidth="1"/>
    <col min="7155" max="7155" width="17" style="337" customWidth="1"/>
    <col min="7156" max="7156" width="13.5" style="337" customWidth="1"/>
    <col min="7157" max="7157" width="32.125" style="337" customWidth="1"/>
    <col min="7158" max="7158" width="15.5" style="337" customWidth="1"/>
    <col min="7159" max="7159" width="12.25" style="337" customWidth="1"/>
    <col min="7160" max="7408" width="9" style="337"/>
    <col min="7409" max="7409" width="4.875" style="337" customWidth="1"/>
    <col min="7410" max="7410" width="30.625" style="337" customWidth="1"/>
    <col min="7411" max="7411" width="17" style="337" customWidth="1"/>
    <col min="7412" max="7412" width="13.5" style="337" customWidth="1"/>
    <col min="7413" max="7413" width="32.125" style="337" customWidth="1"/>
    <col min="7414" max="7414" width="15.5" style="337" customWidth="1"/>
    <col min="7415" max="7415" width="12.25" style="337" customWidth="1"/>
    <col min="7416" max="7664" width="9" style="337"/>
    <col min="7665" max="7665" width="4.875" style="337" customWidth="1"/>
    <col min="7666" max="7666" width="30.625" style="337" customWidth="1"/>
    <col min="7667" max="7667" width="17" style="337" customWidth="1"/>
    <col min="7668" max="7668" width="13.5" style="337" customWidth="1"/>
    <col min="7669" max="7669" width="32.125" style="337" customWidth="1"/>
    <col min="7670" max="7670" width="15.5" style="337" customWidth="1"/>
    <col min="7671" max="7671" width="12.25" style="337" customWidth="1"/>
    <col min="7672" max="7920" width="9" style="337"/>
    <col min="7921" max="7921" width="4.875" style="337" customWidth="1"/>
    <col min="7922" max="7922" width="30.625" style="337" customWidth="1"/>
    <col min="7923" max="7923" width="17" style="337" customWidth="1"/>
    <col min="7924" max="7924" width="13.5" style="337" customWidth="1"/>
    <col min="7925" max="7925" width="32.125" style="337" customWidth="1"/>
    <col min="7926" max="7926" width="15.5" style="337" customWidth="1"/>
    <col min="7927" max="7927" width="12.25" style="337" customWidth="1"/>
    <col min="7928" max="8176" width="9" style="337"/>
    <col min="8177" max="8177" width="4.875" style="337" customWidth="1"/>
    <col min="8178" max="8178" width="30.625" style="337" customWidth="1"/>
    <col min="8179" max="8179" width="17" style="337" customWidth="1"/>
    <col min="8180" max="8180" width="13.5" style="337" customWidth="1"/>
    <col min="8181" max="8181" width="32.125" style="337" customWidth="1"/>
    <col min="8182" max="8182" width="15.5" style="337" customWidth="1"/>
    <col min="8183" max="8183" width="12.25" style="337" customWidth="1"/>
    <col min="8184" max="8432" width="9" style="337"/>
    <col min="8433" max="8433" width="4.875" style="337" customWidth="1"/>
    <col min="8434" max="8434" width="30.625" style="337" customWidth="1"/>
    <col min="8435" max="8435" width="17" style="337" customWidth="1"/>
    <col min="8436" max="8436" width="13.5" style="337" customWidth="1"/>
    <col min="8437" max="8437" width="32.125" style="337" customWidth="1"/>
    <col min="8438" max="8438" width="15.5" style="337" customWidth="1"/>
    <col min="8439" max="8439" width="12.25" style="337" customWidth="1"/>
    <col min="8440" max="8688" width="9" style="337"/>
    <col min="8689" max="8689" width="4.875" style="337" customWidth="1"/>
    <col min="8690" max="8690" width="30.625" style="337" customWidth="1"/>
    <col min="8691" max="8691" width="17" style="337" customWidth="1"/>
    <col min="8692" max="8692" width="13.5" style="337" customWidth="1"/>
    <col min="8693" max="8693" width="32.125" style="337" customWidth="1"/>
    <col min="8694" max="8694" width="15.5" style="337" customWidth="1"/>
    <col min="8695" max="8695" width="12.25" style="337" customWidth="1"/>
    <col min="8696" max="8944" width="9" style="337"/>
    <col min="8945" max="8945" width="4.875" style="337" customWidth="1"/>
    <col min="8946" max="8946" width="30.625" style="337" customWidth="1"/>
    <col min="8947" max="8947" width="17" style="337" customWidth="1"/>
    <col min="8948" max="8948" width="13.5" style="337" customWidth="1"/>
    <col min="8949" max="8949" width="32.125" style="337" customWidth="1"/>
    <col min="8950" max="8950" width="15.5" style="337" customWidth="1"/>
    <col min="8951" max="8951" width="12.25" style="337" customWidth="1"/>
    <col min="8952" max="9200" width="9" style="337"/>
    <col min="9201" max="9201" width="4.875" style="337" customWidth="1"/>
    <col min="9202" max="9202" width="30.625" style="337" customWidth="1"/>
    <col min="9203" max="9203" width="17" style="337" customWidth="1"/>
    <col min="9204" max="9204" width="13.5" style="337" customWidth="1"/>
    <col min="9205" max="9205" width="32.125" style="337" customWidth="1"/>
    <col min="9206" max="9206" width="15.5" style="337" customWidth="1"/>
    <col min="9207" max="9207" width="12.25" style="337" customWidth="1"/>
    <col min="9208" max="9456" width="9" style="337"/>
    <col min="9457" max="9457" width="4.875" style="337" customWidth="1"/>
    <col min="9458" max="9458" width="30.625" style="337" customWidth="1"/>
    <col min="9459" max="9459" width="17" style="337" customWidth="1"/>
    <col min="9460" max="9460" width="13.5" style="337" customWidth="1"/>
    <col min="9461" max="9461" width="32.125" style="337" customWidth="1"/>
    <col min="9462" max="9462" width="15.5" style="337" customWidth="1"/>
    <col min="9463" max="9463" width="12.25" style="337" customWidth="1"/>
    <col min="9464" max="9712" width="9" style="337"/>
    <col min="9713" max="9713" width="4.875" style="337" customWidth="1"/>
    <col min="9714" max="9714" width="30.625" style="337" customWidth="1"/>
    <col min="9715" max="9715" width="17" style="337" customWidth="1"/>
    <col min="9716" max="9716" width="13.5" style="337" customWidth="1"/>
    <col min="9717" max="9717" width="32.125" style="337" customWidth="1"/>
    <col min="9718" max="9718" width="15.5" style="337" customWidth="1"/>
    <col min="9719" max="9719" width="12.25" style="337" customWidth="1"/>
    <col min="9720" max="9968" width="9" style="337"/>
    <col min="9969" max="9969" width="4.875" style="337" customWidth="1"/>
    <col min="9970" max="9970" width="30.625" style="337" customWidth="1"/>
    <col min="9971" max="9971" width="17" style="337" customWidth="1"/>
    <col min="9972" max="9972" width="13.5" style="337" customWidth="1"/>
    <col min="9973" max="9973" width="32.125" style="337" customWidth="1"/>
    <col min="9974" max="9974" width="15.5" style="337" customWidth="1"/>
    <col min="9975" max="9975" width="12.25" style="337" customWidth="1"/>
    <col min="9976" max="10224" width="9" style="337"/>
    <col min="10225" max="10225" width="4.875" style="337" customWidth="1"/>
    <col min="10226" max="10226" width="30.625" style="337" customWidth="1"/>
    <col min="10227" max="10227" width="17" style="337" customWidth="1"/>
    <col min="10228" max="10228" width="13.5" style="337" customWidth="1"/>
    <col min="10229" max="10229" width="32.125" style="337" customWidth="1"/>
    <col min="10230" max="10230" width="15.5" style="337" customWidth="1"/>
    <col min="10231" max="10231" width="12.25" style="337" customWidth="1"/>
    <col min="10232" max="10480" width="9" style="337"/>
    <col min="10481" max="10481" width="4.875" style="337" customWidth="1"/>
    <col min="10482" max="10482" width="30.625" style="337" customWidth="1"/>
    <col min="10483" max="10483" width="17" style="337" customWidth="1"/>
    <col min="10484" max="10484" width="13.5" style="337" customWidth="1"/>
    <col min="10485" max="10485" width="32.125" style="337" customWidth="1"/>
    <col min="10486" max="10486" width="15.5" style="337" customWidth="1"/>
    <col min="10487" max="10487" width="12.25" style="337" customWidth="1"/>
    <col min="10488" max="10736" width="9" style="337"/>
    <col min="10737" max="10737" width="4.875" style="337" customWidth="1"/>
    <col min="10738" max="10738" width="30.625" style="337" customWidth="1"/>
    <col min="10739" max="10739" width="17" style="337" customWidth="1"/>
    <col min="10740" max="10740" width="13.5" style="337" customWidth="1"/>
    <col min="10741" max="10741" width="32.125" style="337" customWidth="1"/>
    <col min="10742" max="10742" width="15.5" style="337" customWidth="1"/>
    <col min="10743" max="10743" width="12.25" style="337" customWidth="1"/>
    <col min="10744" max="10992" width="9" style="337"/>
    <col min="10993" max="10993" width="4.875" style="337" customWidth="1"/>
    <col min="10994" max="10994" width="30.625" style="337" customWidth="1"/>
    <col min="10995" max="10995" width="17" style="337" customWidth="1"/>
    <col min="10996" max="10996" width="13.5" style="337" customWidth="1"/>
    <col min="10997" max="10997" width="32.125" style="337" customWidth="1"/>
    <col min="10998" max="10998" width="15.5" style="337" customWidth="1"/>
    <col min="10999" max="10999" width="12.25" style="337" customWidth="1"/>
    <col min="11000" max="11248" width="9" style="337"/>
    <col min="11249" max="11249" width="4.875" style="337" customWidth="1"/>
    <col min="11250" max="11250" width="30.625" style="337" customWidth="1"/>
    <col min="11251" max="11251" width="17" style="337" customWidth="1"/>
    <col min="11252" max="11252" width="13.5" style="337" customWidth="1"/>
    <col min="11253" max="11253" width="32.125" style="337" customWidth="1"/>
    <col min="11254" max="11254" width="15.5" style="337" customWidth="1"/>
    <col min="11255" max="11255" width="12.25" style="337" customWidth="1"/>
    <col min="11256" max="11504" width="9" style="337"/>
    <col min="11505" max="11505" width="4.875" style="337" customWidth="1"/>
    <col min="11506" max="11506" width="30.625" style="337" customWidth="1"/>
    <col min="11507" max="11507" width="17" style="337" customWidth="1"/>
    <col min="11508" max="11508" width="13.5" style="337" customWidth="1"/>
    <col min="11509" max="11509" width="32.125" style="337" customWidth="1"/>
    <col min="11510" max="11510" width="15.5" style="337" customWidth="1"/>
    <col min="11511" max="11511" width="12.25" style="337" customWidth="1"/>
    <col min="11512" max="11760" width="9" style="337"/>
    <col min="11761" max="11761" width="4.875" style="337" customWidth="1"/>
    <col min="11762" max="11762" width="30.625" style="337" customWidth="1"/>
    <col min="11763" max="11763" width="17" style="337" customWidth="1"/>
    <col min="11764" max="11764" width="13.5" style="337" customWidth="1"/>
    <col min="11765" max="11765" width="32.125" style="337" customWidth="1"/>
    <col min="11766" max="11766" width="15.5" style="337" customWidth="1"/>
    <col min="11767" max="11767" width="12.25" style="337" customWidth="1"/>
    <col min="11768" max="12016" width="9" style="337"/>
    <col min="12017" max="12017" width="4.875" style="337" customWidth="1"/>
    <col min="12018" max="12018" width="30.625" style="337" customWidth="1"/>
    <col min="12019" max="12019" width="17" style="337" customWidth="1"/>
    <col min="12020" max="12020" width="13.5" style="337" customWidth="1"/>
    <col min="12021" max="12021" width="32.125" style="337" customWidth="1"/>
    <col min="12022" max="12022" width="15.5" style="337" customWidth="1"/>
    <col min="12023" max="12023" width="12.25" style="337" customWidth="1"/>
    <col min="12024" max="12272" width="9" style="337"/>
    <col min="12273" max="12273" width="4.875" style="337" customWidth="1"/>
    <col min="12274" max="12274" width="30.625" style="337" customWidth="1"/>
    <col min="12275" max="12275" width="17" style="337" customWidth="1"/>
    <col min="12276" max="12276" width="13.5" style="337" customWidth="1"/>
    <col min="12277" max="12277" width="32.125" style="337" customWidth="1"/>
    <col min="12278" max="12278" width="15.5" style="337" customWidth="1"/>
    <col min="12279" max="12279" width="12.25" style="337" customWidth="1"/>
    <col min="12280" max="12528" width="9" style="337"/>
    <col min="12529" max="12529" width="4.875" style="337" customWidth="1"/>
    <col min="12530" max="12530" width="30.625" style="337" customWidth="1"/>
    <col min="12531" max="12531" width="17" style="337" customWidth="1"/>
    <col min="12532" max="12532" width="13.5" style="337" customWidth="1"/>
    <col min="12533" max="12533" width="32.125" style="337" customWidth="1"/>
    <col min="12534" max="12534" width="15.5" style="337" customWidth="1"/>
    <col min="12535" max="12535" width="12.25" style="337" customWidth="1"/>
    <col min="12536" max="12784" width="9" style="337"/>
    <col min="12785" max="12785" width="4.875" style="337" customWidth="1"/>
    <col min="12786" max="12786" width="30.625" style="337" customWidth="1"/>
    <col min="12787" max="12787" width="17" style="337" customWidth="1"/>
    <col min="12788" max="12788" width="13.5" style="337" customWidth="1"/>
    <col min="12789" max="12789" width="32.125" style="337" customWidth="1"/>
    <col min="12790" max="12790" width="15.5" style="337" customWidth="1"/>
    <col min="12791" max="12791" width="12.25" style="337" customWidth="1"/>
    <col min="12792" max="13040" width="9" style="337"/>
    <col min="13041" max="13041" width="4.875" style="337" customWidth="1"/>
    <col min="13042" max="13042" width="30.625" style="337" customWidth="1"/>
    <col min="13043" max="13043" width="17" style="337" customWidth="1"/>
    <col min="13044" max="13044" width="13.5" style="337" customWidth="1"/>
    <col min="13045" max="13045" width="32.125" style="337" customWidth="1"/>
    <col min="13046" max="13046" width="15.5" style="337" customWidth="1"/>
    <col min="13047" max="13047" width="12.25" style="337" customWidth="1"/>
    <col min="13048" max="13296" width="9" style="337"/>
    <col min="13297" max="13297" width="4.875" style="337" customWidth="1"/>
    <col min="13298" max="13298" width="30.625" style="337" customWidth="1"/>
    <col min="13299" max="13299" width="17" style="337" customWidth="1"/>
    <col min="13300" max="13300" width="13.5" style="337" customWidth="1"/>
    <col min="13301" max="13301" width="32.125" style="337" customWidth="1"/>
    <col min="13302" max="13302" width="15.5" style="337" customWidth="1"/>
    <col min="13303" max="13303" width="12.25" style="337" customWidth="1"/>
    <col min="13304" max="13552" width="9" style="337"/>
    <col min="13553" max="13553" width="4.875" style="337" customWidth="1"/>
    <col min="13554" max="13554" width="30.625" style="337" customWidth="1"/>
    <col min="13555" max="13555" width="17" style="337" customWidth="1"/>
    <col min="13556" max="13556" width="13.5" style="337" customWidth="1"/>
    <col min="13557" max="13557" width="32.125" style="337" customWidth="1"/>
    <col min="13558" max="13558" width="15.5" style="337" customWidth="1"/>
    <col min="13559" max="13559" width="12.25" style="337" customWidth="1"/>
    <col min="13560" max="13808" width="9" style="337"/>
    <col min="13809" max="13809" width="4.875" style="337" customWidth="1"/>
    <col min="13810" max="13810" width="30.625" style="337" customWidth="1"/>
    <col min="13811" max="13811" width="17" style="337" customWidth="1"/>
    <col min="13812" max="13812" width="13.5" style="337" customWidth="1"/>
    <col min="13813" max="13813" width="32.125" style="337" customWidth="1"/>
    <col min="13814" max="13814" width="15.5" style="337" customWidth="1"/>
    <col min="13815" max="13815" width="12.25" style="337" customWidth="1"/>
    <col min="13816" max="14064" width="9" style="337"/>
    <col min="14065" max="14065" width="4.875" style="337" customWidth="1"/>
    <col min="14066" max="14066" width="30.625" style="337" customWidth="1"/>
    <col min="14067" max="14067" width="17" style="337" customWidth="1"/>
    <col min="14068" max="14068" width="13.5" style="337" customWidth="1"/>
    <col min="14069" max="14069" width="32.125" style="337" customWidth="1"/>
    <col min="14070" max="14070" width="15.5" style="337" customWidth="1"/>
    <col min="14071" max="14071" width="12.25" style="337" customWidth="1"/>
    <col min="14072" max="14320" width="9" style="337"/>
    <col min="14321" max="14321" width="4.875" style="337" customWidth="1"/>
    <col min="14322" max="14322" width="30.625" style="337" customWidth="1"/>
    <col min="14323" max="14323" width="17" style="337" customWidth="1"/>
    <col min="14324" max="14324" width="13.5" style="337" customWidth="1"/>
    <col min="14325" max="14325" width="32.125" style="337" customWidth="1"/>
    <col min="14326" max="14326" width="15.5" style="337" customWidth="1"/>
    <col min="14327" max="14327" width="12.25" style="337" customWidth="1"/>
    <col min="14328" max="14576" width="9" style="337"/>
    <col min="14577" max="14577" width="4.875" style="337" customWidth="1"/>
    <col min="14578" max="14578" width="30.625" style="337" customWidth="1"/>
    <col min="14579" max="14579" width="17" style="337" customWidth="1"/>
    <col min="14580" max="14580" width="13.5" style="337" customWidth="1"/>
    <col min="14581" max="14581" width="32.125" style="337" customWidth="1"/>
    <col min="14582" max="14582" width="15.5" style="337" customWidth="1"/>
    <col min="14583" max="14583" width="12.25" style="337" customWidth="1"/>
    <col min="14584" max="14832" width="9" style="337"/>
    <col min="14833" max="14833" width="4.875" style="337" customWidth="1"/>
    <col min="14834" max="14834" width="30.625" style="337" customWidth="1"/>
    <col min="14835" max="14835" width="17" style="337" customWidth="1"/>
    <col min="14836" max="14836" width="13.5" style="337" customWidth="1"/>
    <col min="14837" max="14837" width="32.125" style="337" customWidth="1"/>
    <col min="14838" max="14838" width="15.5" style="337" customWidth="1"/>
    <col min="14839" max="14839" width="12.25" style="337" customWidth="1"/>
    <col min="14840" max="15088" width="9" style="337"/>
    <col min="15089" max="15089" width="4.875" style="337" customWidth="1"/>
    <col min="15090" max="15090" width="30.625" style="337" customWidth="1"/>
    <col min="15091" max="15091" width="17" style="337" customWidth="1"/>
    <col min="15092" max="15092" width="13.5" style="337" customWidth="1"/>
    <col min="15093" max="15093" width="32.125" style="337" customWidth="1"/>
    <col min="15094" max="15094" width="15.5" style="337" customWidth="1"/>
    <col min="15095" max="15095" width="12.25" style="337" customWidth="1"/>
    <col min="15096" max="15344" width="9" style="337"/>
    <col min="15345" max="15345" width="4.875" style="337" customWidth="1"/>
    <col min="15346" max="15346" width="30.625" style="337" customWidth="1"/>
    <col min="15347" max="15347" width="17" style="337" customWidth="1"/>
    <col min="15348" max="15348" width="13.5" style="337" customWidth="1"/>
    <col min="15349" max="15349" width="32.125" style="337" customWidth="1"/>
    <col min="15350" max="15350" width="15.5" style="337" customWidth="1"/>
    <col min="15351" max="15351" width="12.25" style="337" customWidth="1"/>
    <col min="15352" max="15600" width="9" style="337"/>
    <col min="15601" max="15601" width="4.875" style="337" customWidth="1"/>
    <col min="15602" max="15602" width="30.625" style="337" customWidth="1"/>
    <col min="15603" max="15603" width="17" style="337" customWidth="1"/>
    <col min="15604" max="15604" width="13.5" style="337" customWidth="1"/>
    <col min="15605" max="15605" width="32.125" style="337" customWidth="1"/>
    <col min="15606" max="15606" width="15.5" style="337" customWidth="1"/>
    <col min="15607" max="15607" width="12.25" style="337" customWidth="1"/>
    <col min="15608" max="15856" width="9" style="337"/>
    <col min="15857" max="15857" width="4.875" style="337" customWidth="1"/>
    <col min="15858" max="15858" width="30.625" style="337" customWidth="1"/>
    <col min="15859" max="15859" width="17" style="337" customWidth="1"/>
    <col min="15860" max="15860" width="13.5" style="337" customWidth="1"/>
    <col min="15861" max="15861" width="32.125" style="337" customWidth="1"/>
    <col min="15862" max="15862" width="15.5" style="337" customWidth="1"/>
    <col min="15863" max="15863" width="12.25" style="337" customWidth="1"/>
    <col min="15864" max="16112" width="9" style="337"/>
    <col min="16113" max="16113" width="4.875" style="337" customWidth="1"/>
    <col min="16114" max="16114" width="30.625" style="337" customWidth="1"/>
    <col min="16115" max="16115" width="17" style="337" customWidth="1"/>
    <col min="16116" max="16116" width="13.5" style="337" customWidth="1"/>
    <col min="16117" max="16117" width="32.125" style="337" customWidth="1"/>
    <col min="16118" max="16118" width="15.5" style="337" customWidth="1"/>
    <col min="16119" max="16119" width="12.25" style="337" customWidth="1"/>
    <col min="16120" max="16384" width="9" style="337"/>
  </cols>
  <sheetData>
    <row r="1" spans="1:15" ht="21" customHeight="1">
      <c r="A1" s="358" t="s">
        <v>1127</v>
      </c>
      <c r="B1" s="358"/>
      <c r="C1" s="358"/>
      <c r="D1" s="358"/>
      <c r="E1" s="358"/>
      <c r="F1" s="358"/>
      <c r="G1" s="358"/>
      <c r="H1" s="358"/>
      <c r="I1" s="358"/>
      <c r="J1" s="358"/>
      <c r="K1" s="358"/>
      <c r="L1" s="358"/>
      <c r="M1" s="358"/>
      <c r="N1" s="358"/>
      <c r="O1" s="358"/>
    </row>
    <row r="2" spans="1:15" ht="23.25" customHeight="1">
      <c r="A2" s="360" t="s">
        <v>1128</v>
      </c>
      <c r="B2" s="360"/>
      <c r="C2" s="360"/>
      <c r="D2" s="360"/>
      <c r="E2" s="360"/>
      <c r="F2" s="360"/>
      <c r="G2" s="360"/>
      <c r="H2" s="360"/>
      <c r="I2" s="360"/>
      <c r="J2" s="360"/>
      <c r="K2" s="360"/>
      <c r="L2" s="360"/>
      <c r="M2" s="360"/>
      <c r="N2" s="360"/>
      <c r="O2" s="360"/>
    </row>
    <row r="3" spans="1:15" ht="18" customHeight="1">
      <c r="A3" s="339"/>
      <c r="B3" s="339"/>
      <c r="C3" s="339"/>
      <c r="D3" s="339"/>
      <c r="E3" s="339"/>
      <c r="F3" s="339"/>
      <c r="G3" s="339"/>
      <c r="H3" s="339"/>
      <c r="I3" s="339"/>
      <c r="J3" s="339"/>
      <c r="K3" s="339"/>
      <c r="L3" s="339"/>
      <c r="M3" s="339"/>
      <c r="N3" s="339"/>
      <c r="O3" s="347" t="s">
        <v>2</v>
      </c>
    </row>
    <row r="4" spans="1:15" ht="56.25">
      <c r="A4" s="232" t="s">
        <v>3</v>
      </c>
      <c r="B4" s="233" t="s">
        <v>4</v>
      </c>
      <c r="C4" s="233" t="s">
        <v>5</v>
      </c>
      <c r="D4" s="233" t="s">
        <v>1129</v>
      </c>
      <c r="E4" s="233" t="s">
        <v>7</v>
      </c>
      <c r="F4" s="233" t="s">
        <v>8</v>
      </c>
      <c r="G4" s="235" t="s">
        <v>9</v>
      </c>
      <c r="H4" s="232" t="s">
        <v>10</v>
      </c>
      <c r="I4" s="233" t="s">
        <v>4</v>
      </c>
      <c r="J4" s="233" t="s">
        <v>5</v>
      </c>
      <c r="K4" s="233" t="s">
        <v>1129</v>
      </c>
      <c r="L4" s="233" t="s">
        <v>12</v>
      </c>
      <c r="M4" s="233" t="s">
        <v>7</v>
      </c>
      <c r="N4" s="233" t="s">
        <v>13</v>
      </c>
      <c r="O4" s="235" t="s">
        <v>9</v>
      </c>
    </row>
    <row r="5" spans="1:15" ht="15.75" customHeight="1">
      <c r="A5" s="232" t="s">
        <v>14</v>
      </c>
      <c r="B5" s="340">
        <f>B6+B34</f>
        <v>1075279</v>
      </c>
      <c r="C5" s="340">
        <f>C6+C34</f>
        <v>855618</v>
      </c>
      <c r="D5" s="340">
        <f>D6+D34</f>
        <v>907603</v>
      </c>
      <c r="E5" s="340">
        <f>E6+E34</f>
        <v>999182</v>
      </c>
      <c r="F5" s="283">
        <f>E5/D5</f>
        <v>1.10090204637931</v>
      </c>
      <c r="G5" s="283">
        <f>E5/B5-1</f>
        <v>-7.0769539812457899E-2</v>
      </c>
      <c r="H5" s="232" t="s">
        <v>14</v>
      </c>
      <c r="I5" s="340">
        <f t="shared" ref="I5:M5" si="0">I6+I37</f>
        <v>1075279</v>
      </c>
      <c r="J5" s="340">
        <f t="shared" si="0"/>
        <v>855618</v>
      </c>
      <c r="K5" s="340">
        <f t="shared" si="0"/>
        <v>907603</v>
      </c>
      <c r="L5" s="340">
        <f t="shared" si="0"/>
        <v>999181.9</v>
      </c>
      <c r="M5" s="340">
        <f t="shared" si="0"/>
        <v>999181.9</v>
      </c>
      <c r="N5" s="283">
        <f>M5/L5</f>
        <v>1</v>
      </c>
      <c r="O5" s="283">
        <f>M5/I5-1</f>
        <v>-7.0769632811577193E-2</v>
      </c>
    </row>
    <row r="6" spans="1:15" ht="15.75" customHeight="1">
      <c r="A6" s="341" t="s">
        <v>15</v>
      </c>
      <c r="B6" s="340">
        <f>B7+B22</f>
        <v>232599</v>
      </c>
      <c r="C6" s="340">
        <f>C7+C22</f>
        <v>242000</v>
      </c>
      <c r="D6" s="340">
        <f>D7+D22</f>
        <v>262000</v>
      </c>
      <c r="E6" s="340">
        <f>E7+E22</f>
        <v>252617</v>
      </c>
      <c r="F6" s="283">
        <f>E6/D6</f>
        <v>0.96418702290076297</v>
      </c>
      <c r="G6" s="283">
        <f>E6/(B6-13576)-1</f>
        <v>0.153381151751186</v>
      </c>
      <c r="H6" s="341" t="s">
        <v>16</v>
      </c>
      <c r="I6" s="340">
        <f>SUM(I7:I27)</f>
        <v>872864</v>
      </c>
      <c r="J6" s="340">
        <f t="shared" ref="J6:M6" si="1">SUM(J7:J29)</f>
        <v>735618</v>
      </c>
      <c r="K6" s="340">
        <f t="shared" si="1"/>
        <v>776603</v>
      </c>
      <c r="L6" s="340">
        <f t="shared" si="1"/>
        <v>867823.9</v>
      </c>
      <c r="M6" s="340">
        <f t="shared" si="1"/>
        <v>866534.9</v>
      </c>
      <c r="N6" s="283">
        <f>M6/L6</f>
        <v>0.99851467561564</v>
      </c>
      <c r="O6" s="283">
        <f>M6/I6-1</f>
        <v>-7.2509577666165503E-3</v>
      </c>
    </row>
    <row r="7" spans="1:15" ht="15.75" customHeight="1">
      <c r="A7" s="285" t="s">
        <v>17</v>
      </c>
      <c r="B7" s="227">
        <f>SUM(B8:B20)</f>
        <v>149641</v>
      </c>
      <c r="C7" s="227">
        <f>SUM(C8:C21)</f>
        <v>162000</v>
      </c>
      <c r="D7" s="227">
        <v>162000</v>
      </c>
      <c r="E7" s="227">
        <f>SUM(E8:E21)</f>
        <v>152415</v>
      </c>
      <c r="F7" s="286">
        <f t="shared" ref="F7:F19" si="2">E7/D7</f>
        <v>0.94083333333333297</v>
      </c>
      <c r="G7" s="286">
        <f>E7/B7-1</f>
        <v>1.85377002292153E-2</v>
      </c>
      <c r="H7" s="342" t="s">
        <v>1130</v>
      </c>
      <c r="I7" s="342">
        <v>26182</v>
      </c>
      <c r="J7" s="227">
        <v>23904</v>
      </c>
      <c r="K7" s="227">
        <v>23904</v>
      </c>
      <c r="L7" s="227">
        <v>37307</v>
      </c>
      <c r="M7" s="227">
        <v>37307</v>
      </c>
      <c r="N7" s="286">
        <f t="shared" ref="N7:N26" si="3">M7/L7</f>
        <v>1</v>
      </c>
      <c r="O7" s="286">
        <f t="shared" ref="O7:O26" si="4">M7/I7-1</f>
        <v>0.42491024367886299</v>
      </c>
    </row>
    <row r="8" spans="1:15" ht="15.75" customHeight="1">
      <c r="A8" s="285" t="s">
        <v>19</v>
      </c>
      <c r="B8" s="227">
        <v>65085</v>
      </c>
      <c r="C8" s="227">
        <v>70000</v>
      </c>
      <c r="D8" s="285">
        <v>70000</v>
      </c>
      <c r="E8" s="197">
        <v>63623</v>
      </c>
      <c r="F8" s="286">
        <f t="shared" si="2"/>
        <v>0.90890000000000004</v>
      </c>
      <c r="G8" s="286">
        <f t="shared" ref="G8:G20" si="5">E8/B8-1</f>
        <v>-2.24629330875009E-2</v>
      </c>
      <c r="H8" s="342" t="s">
        <v>1131</v>
      </c>
      <c r="I8" s="342">
        <v>222</v>
      </c>
      <c r="J8" s="227">
        <v>100</v>
      </c>
      <c r="K8" s="285">
        <v>100</v>
      </c>
      <c r="L8" s="197">
        <v>140</v>
      </c>
      <c r="M8" s="197">
        <v>140</v>
      </c>
      <c r="N8" s="286">
        <f t="shared" si="3"/>
        <v>1</v>
      </c>
      <c r="O8" s="286">
        <f t="shared" si="4"/>
        <v>-0.36936936936936898</v>
      </c>
    </row>
    <row r="9" spans="1:15" ht="15.75" customHeight="1">
      <c r="A9" s="285" t="s">
        <v>21</v>
      </c>
      <c r="B9" s="227">
        <v>14499</v>
      </c>
      <c r="C9" s="227">
        <v>16000</v>
      </c>
      <c r="D9" s="285">
        <v>16000</v>
      </c>
      <c r="E9" s="197">
        <v>15800</v>
      </c>
      <c r="F9" s="286">
        <f t="shared" si="2"/>
        <v>0.98750000000000004</v>
      </c>
      <c r="G9" s="286">
        <f t="shared" si="5"/>
        <v>8.9730326229395099E-2</v>
      </c>
      <c r="H9" s="342" t="s">
        <v>1132</v>
      </c>
      <c r="I9" s="342">
        <v>31497</v>
      </c>
      <c r="J9" s="227">
        <v>26366</v>
      </c>
      <c r="K9" s="285">
        <v>27204</v>
      </c>
      <c r="L9" s="197">
        <v>31116</v>
      </c>
      <c r="M9" s="197">
        <v>31116</v>
      </c>
      <c r="N9" s="286">
        <f t="shared" si="3"/>
        <v>1</v>
      </c>
      <c r="O9" s="286">
        <f t="shared" si="4"/>
        <v>-1.20963901323936E-2</v>
      </c>
    </row>
    <row r="10" spans="1:15" ht="15.75" customHeight="1">
      <c r="A10" s="285" t="s">
        <v>23</v>
      </c>
      <c r="B10" s="227">
        <v>6613</v>
      </c>
      <c r="C10" s="227">
        <v>8000</v>
      </c>
      <c r="D10" s="285">
        <v>8000</v>
      </c>
      <c r="E10" s="197">
        <v>5138</v>
      </c>
      <c r="F10" s="286">
        <f t="shared" si="2"/>
        <v>0.64224999999999999</v>
      </c>
      <c r="G10" s="286">
        <f t="shared" si="5"/>
        <v>-0.22304551640707701</v>
      </c>
      <c r="H10" s="342" t="s">
        <v>1133</v>
      </c>
      <c r="I10" s="342">
        <v>224963</v>
      </c>
      <c r="J10" s="227">
        <v>207373</v>
      </c>
      <c r="K10" s="285">
        <v>207373</v>
      </c>
      <c r="L10" s="197">
        <v>210390</v>
      </c>
      <c r="M10" s="197">
        <v>210390</v>
      </c>
      <c r="N10" s="286">
        <f t="shared" si="3"/>
        <v>1</v>
      </c>
      <c r="O10" s="286">
        <f t="shared" si="4"/>
        <v>-6.4779541524606299E-2</v>
      </c>
    </row>
    <row r="11" spans="1:15" ht="15.75" customHeight="1">
      <c r="A11" s="285" t="s">
        <v>25</v>
      </c>
      <c r="B11" s="227">
        <v>13458</v>
      </c>
      <c r="C11" s="227">
        <v>15000</v>
      </c>
      <c r="D11" s="285">
        <v>15000</v>
      </c>
      <c r="E11" s="197">
        <v>4031</v>
      </c>
      <c r="F11" s="286">
        <f t="shared" si="2"/>
        <v>0.26873333333333299</v>
      </c>
      <c r="G11" s="286">
        <f t="shared" si="5"/>
        <v>-0.70047555357408198</v>
      </c>
      <c r="H11" s="342" t="s">
        <v>1134</v>
      </c>
      <c r="I11" s="342">
        <v>3283</v>
      </c>
      <c r="J11" s="227">
        <v>2901</v>
      </c>
      <c r="K11" s="285">
        <v>2901</v>
      </c>
      <c r="L11" s="197">
        <v>3322</v>
      </c>
      <c r="M11" s="197">
        <v>3322</v>
      </c>
      <c r="N11" s="286">
        <f t="shared" si="3"/>
        <v>1</v>
      </c>
      <c r="O11" s="286">
        <f t="shared" si="4"/>
        <v>1.18793786171185E-2</v>
      </c>
    </row>
    <row r="12" spans="1:15" ht="15.75" customHeight="1">
      <c r="A12" s="285" t="s">
        <v>27</v>
      </c>
      <c r="B12" s="227">
        <v>10831</v>
      </c>
      <c r="C12" s="227">
        <v>11600</v>
      </c>
      <c r="D12" s="285">
        <v>11600</v>
      </c>
      <c r="E12" s="197">
        <v>9998</v>
      </c>
      <c r="F12" s="286">
        <f t="shared" si="2"/>
        <v>0.86189655172413804</v>
      </c>
      <c r="G12" s="286">
        <f t="shared" si="5"/>
        <v>-7.6908872680269594E-2</v>
      </c>
      <c r="H12" s="342" t="s">
        <v>1135</v>
      </c>
      <c r="I12" s="342">
        <v>5697</v>
      </c>
      <c r="J12" s="227">
        <v>8275</v>
      </c>
      <c r="K12" s="285">
        <v>9881</v>
      </c>
      <c r="L12" s="197">
        <v>4357</v>
      </c>
      <c r="M12" s="197">
        <v>4357</v>
      </c>
      <c r="N12" s="286">
        <f t="shared" si="3"/>
        <v>1</v>
      </c>
      <c r="O12" s="286">
        <f t="shared" si="4"/>
        <v>-0.23521151483236799</v>
      </c>
    </row>
    <row r="13" spans="1:15" ht="15.75" customHeight="1">
      <c r="A13" s="285" t="s">
        <v>29</v>
      </c>
      <c r="B13" s="227">
        <v>3276</v>
      </c>
      <c r="C13" s="227">
        <v>4000</v>
      </c>
      <c r="D13" s="285">
        <v>4000</v>
      </c>
      <c r="E13" s="197">
        <v>3522</v>
      </c>
      <c r="F13" s="286">
        <f t="shared" si="2"/>
        <v>0.88049999999999995</v>
      </c>
      <c r="G13" s="286">
        <f t="shared" si="5"/>
        <v>7.5091575091575005E-2</v>
      </c>
      <c r="H13" s="342" t="s">
        <v>1136</v>
      </c>
      <c r="I13" s="342">
        <v>135257</v>
      </c>
      <c r="J13" s="227">
        <v>108991</v>
      </c>
      <c r="K13" s="285">
        <v>108991</v>
      </c>
      <c r="L13" s="197">
        <v>131933</v>
      </c>
      <c r="M13" s="197">
        <v>131933</v>
      </c>
      <c r="N13" s="286">
        <f t="shared" si="3"/>
        <v>1</v>
      </c>
      <c r="O13" s="286">
        <f t="shared" si="4"/>
        <v>-2.45754378701287E-2</v>
      </c>
    </row>
    <row r="14" spans="1:15" ht="15.75" customHeight="1">
      <c r="A14" s="285" t="s">
        <v>31</v>
      </c>
      <c r="B14" s="227">
        <v>1571</v>
      </c>
      <c r="C14" s="227">
        <v>2000</v>
      </c>
      <c r="D14" s="285">
        <v>2000</v>
      </c>
      <c r="E14" s="197">
        <v>1477</v>
      </c>
      <c r="F14" s="286">
        <f t="shared" si="2"/>
        <v>0.73850000000000005</v>
      </c>
      <c r="G14" s="286">
        <f t="shared" si="5"/>
        <v>-5.9834500318268598E-2</v>
      </c>
      <c r="H14" s="342" t="s">
        <v>1137</v>
      </c>
      <c r="I14" s="342">
        <v>142038</v>
      </c>
      <c r="J14" s="227">
        <v>129712</v>
      </c>
      <c r="K14" s="285">
        <v>129712</v>
      </c>
      <c r="L14" s="197">
        <v>145054</v>
      </c>
      <c r="M14" s="197">
        <v>145054</v>
      </c>
      <c r="N14" s="286">
        <f t="shared" si="3"/>
        <v>1</v>
      </c>
      <c r="O14" s="286">
        <f t="shared" si="4"/>
        <v>2.1233754347428101E-2</v>
      </c>
    </row>
    <row r="15" spans="1:15" ht="15.75" customHeight="1">
      <c r="A15" s="342" t="s">
        <v>33</v>
      </c>
      <c r="B15" s="227">
        <v>3859</v>
      </c>
      <c r="C15" s="227">
        <v>4000</v>
      </c>
      <c r="D15" s="285">
        <v>4000</v>
      </c>
      <c r="E15" s="197">
        <v>13098</v>
      </c>
      <c r="F15" s="286">
        <f t="shared" si="2"/>
        <v>3.2745000000000002</v>
      </c>
      <c r="G15" s="286">
        <f t="shared" si="5"/>
        <v>2.3941435605078998</v>
      </c>
      <c r="H15" s="342" t="s">
        <v>1138</v>
      </c>
      <c r="I15" s="342">
        <v>36266</v>
      </c>
      <c r="J15" s="227">
        <v>5037</v>
      </c>
      <c r="K15" s="285">
        <v>9847</v>
      </c>
      <c r="L15" s="197">
        <v>35896</v>
      </c>
      <c r="M15" s="197">
        <v>35896</v>
      </c>
      <c r="N15" s="286">
        <f t="shared" si="3"/>
        <v>1</v>
      </c>
      <c r="O15" s="286">
        <f t="shared" si="4"/>
        <v>-1.02023934263498E-2</v>
      </c>
    </row>
    <row r="16" spans="1:15" ht="15.75" customHeight="1">
      <c r="A16" s="285" t="s">
        <v>35</v>
      </c>
      <c r="B16" s="227">
        <v>10469</v>
      </c>
      <c r="C16" s="227">
        <v>11600</v>
      </c>
      <c r="D16" s="285">
        <v>11600</v>
      </c>
      <c r="E16" s="197">
        <v>9382</v>
      </c>
      <c r="F16" s="286">
        <f t="shared" si="2"/>
        <v>0.80879310344827604</v>
      </c>
      <c r="G16" s="286">
        <f t="shared" si="5"/>
        <v>-0.103830356289999</v>
      </c>
      <c r="H16" s="342" t="s">
        <v>1139</v>
      </c>
      <c r="I16" s="342">
        <v>62604</v>
      </c>
      <c r="J16" s="227">
        <v>17205</v>
      </c>
      <c r="K16" s="285">
        <v>48246</v>
      </c>
      <c r="L16" s="197">
        <v>95878.9</v>
      </c>
      <c r="M16" s="197">
        <f>104434-8555.1</f>
        <v>95878.9</v>
      </c>
      <c r="N16" s="286">
        <f t="shared" si="3"/>
        <v>1</v>
      </c>
      <c r="O16" s="286">
        <f t="shared" si="4"/>
        <v>0.53151396076928004</v>
      </c>
    </row>
    <row r="17" spans="1:15" ht="15.75" customHeight="1">
      <c r="A17" s="342" t="s">
        <v>37</v>
      </c>
      <c r="B17" s="227">
        <v>837</v>
      </c>
      <c r="C17" s="227">
        <v>1000</v>
      </c>
      <c r="D17" s="285">
        <v>1000</v>
      </c>
      <c r="E17" s="197">
        <v>3292</v>
      </c>
      <c r="F17" s="286">
        <f t="shared" si="2"/>
        <v>3.2919999999999998</v>
      </c>
      <c r="G17" s="286">
        <f t="shared" si="5"/>
        <v>2.9330943847072901</v>
      </c>
      <c r="H17" s="342" t="s">
        <v>1140</v>
      </c>
      <c r="I17" s="342">
        <v>107453</v>
      </c>
      <c r="J17" s="227">
        <v>90351</v>
      </c>
      <c r="K17" s="285">
        <v>90351</v>
      </c>
      <c r="L17" s="197">
        <v>103535</v>
      </c>
      <c r="M17" s="197">
        <f>104246-1000+289</f>
        <v>103535</v>
      </c>
      <c r="N17" s="286">
        <f t="shared" si="3"/>
        <v>1</v>
      </c>
      <c r="O17" s="286">
        <f t="shared" si="4"/>
        <v>-3.6462453351698003E-2</v>
      </c>
    </row>
    <row r="18" spans="1:15" ht="15.75" customHeight="1">
      <c r="A18" s="342" t="s">
        <v>39</v>
      </c>
      <c r="B18" s="227">
        <v>18341</v>
      </c>
      <c r="C18" s="227">
        <v>18000</v>
      </c>
      <c r="D18" s="285">
        <v>18000</v>
      </c>
      <c r="E18" s="197">
        <v>22057</v>
      </c>
      <c r="F18" s="286">
        <f t="shared" si="2"/>
        <v>1.22538888888889</v>
      </c>
      <c r="G18" s="286">
        <f t="shared" si="5"/>
        <v>0.20260618286898199</v>
      </c>
      <c r="H18" s="342" t="s">
        <v>1141</v>
      </c>
      <c r="I18" s="342">
        <v>40011</v>
      </c>
      <c r="J18" s="227">
        <v>51796</v>
      </c>
      <c r="K18" s="285">
        <v>54486</v>
      </c>
      <c r="L18" s="197">
        <v>24986</v>
      </c>
      <c r="M18" s="197">
        <v>24986</v>
      </c>
      <c r="N18" s="286">
        <f t="shared" si="3"/>
        <v>1</v>
      </c>
      <c r="O18" s="286">
        <f t="shared" si="4"/>
        <v>-0.375521731523831</v>
      </c>
    </row>
    <row r="19" spans="1:15" ht="15.75" customHeight="1">
      <c r="A19" s="342" t="s">
        <v>41</v>
      </c>
      <c r="B19" s="227">
        <v>417</v>
      </c>
      <c r="C19" s="227">
        <v>800</v>
      </c>
      <c r="D19" s="285">
        <v>800</v>
      </c>
      <c r="E19" s="197">
        <v>347</v>
      </c>
      <c r="F19" s="286">
        <f t="shared" si="2"/>
        <v>0.43375000000000002</v>
      </c>
      <c r="G19" s="286">
        <f t="shared" si="5"/>
        <v>-0.16786570743405299</v>
      </c>
      <c r="H19" s="342" t="s">
        <v>1142</v>
      </c>
      <c r="I19" s="342">
        <v>5911</v>
      </c>
      <c r="J19" s="227">
        <v>3104</v>
      </c>
      <c r="K19" s="227">
        <v>3104</v>
      </c>
      <c r="L19" s="227">
        <v>1919</v>
      </c>
      <c r="M19" s="227">
        <v>1919</v>
      </c>
      <c r="N19" s="286">
        <f t="shared" si="3"/>
        <v>1</v>
      </c>
      <c r="O19" s="286">
        <f t="shared" si="4"/>
        <v>-0.67535104043309102</v>
      </c>
    </row>
    <row r="20" spans="1:15" ht="15.75" customHeight="1">
      <c r="A20" s="342" t="s">
        <v>43</v>
      </c>
      <c r="B20" s="227">
        <v>385</v>
      </c>
      <c r="C20" s="227"/>
      <c r="D20" s="285"/>
      <c r="E20" s="197">
        <v>650</v>
      </c>
      <c r="F20" s="286"/>
      <c r="G20" s="286">
        <f t="shared" si="5"/>
        <v>0.68831168831168799</v>
      </c>
      <c r="H20" s="342" t="s">
        <v>1143</v>
      </c>
      <c r="I20" s="342">
        <v>2064</v>
      </c>
      <c r="J20" s="227">
        <v>1409</v>
      </c>
      <c r="K20" s="285">
        <v>1409</v>
      </c>
      <c r="L20" s="197">
        <v>267</v>
      </c>
      <c r="M20" s="197">
        <v>267</v>
      </c>
      <c r="N20" s="286">
        <f t="shared" si="3"/>
        <v>1</v>
      </c>
      <c r="O20" s="286">
        <f t="shared" si="4"/>
        <v>-0.87063953488372103</v>
      </c>
    </row>
    <row r="21" spans="1:15" ht="15.75" customHeight="1">
      <c r="A21" s="285"/>
      <c r="B21" s="285"/>
      <c r="C21" s="227"/>
      <c r="D21" s="285"/>
      <c r="E21" s="197"/>
      <c r="F21" s="197"/>
      <c r="G21" s="287"/>
      <c r="H21" s="342" t="s">
        <v>1144</v>
      </c>
      <c r="I21" s="342">
        <v>5111</v>
      </c>
      <c r="J21" s="227">
        <v>8394</v>
      </c>
      <c r="K21" s="285">
        <v>8394</v>
      </c>
      <c r="L21" s="197">
        <v>3095</v>
      </c>
      <c r="M21" s="197">
        <v>3095</v>
      </c>
      <c r="N21" s="286">
        <f t="shared" si="3"/>
        <v>1</v>
      </c>
      <c r="O21" s="286">
        <f t="shared" si="4"/>
        <v>-0.39444335746429299</v>
      </c>
    </row>
    <row r="22" spans="1:15" ht="15.75" customHeight="1">
      <c r="A22" s="285" t="s">
        <v>46</v>
      </c>
      <c r="B22" s="227">
        <f>SUM(B23:B28)</f>
        <v>82958</v>
      </c>
      <c r="C22" s="227">
        <f>SUM(C23:C29)</f>
        <v>80000</v>
      </c>
      <c r="D22" s="227">
        <f>SUM(D23:D29)</f>
        <v>100000</v>
      </c>
      <c r="E22" s="227">
        <f>SUM(E23:E29)</f>
        <v>100202</v>
      </c>
      <c r="F22" s="286">
        <f>E22/D22</f>
        <v>1.0020199999999999</v>
      </c>
      <c r="G22" s="286">
        <f>E22/(B22-13576)-1</f>
        <v>0.44420743132224499</v>
      </c>
      <c r="H22" s="342" t="s">
        <v>1145</v>
      </c>
      <c r="I22" s="342">
        <v>24720</v>
      </c>
      <c r="J22" s="227">
        <v>19523</v>
      </c>
      <c r="K22" s="285">
        <v>19523</v>
      </c>
      <c r="L22" s="197">
        <f>18323+1289</f>
        <v>19612</v>
      </c>
      <c r="M22" s="197">
        <v>18323</v>
      </c>
      <c r="N22" s="286">
        <f t="shared" si="3"/>
        <v>0.93427493371405301</v>
      </c>
      <c r="O22" s="286">
        <f t="shared" si="4"/>
        <v>-0.25877831715210398</v>
      </c>
    </row>
    <row r="23" spans="1:15" ht="15.75" customHeight="1">
      <c r="A23" s="285" t="s">
        <v>48</v>
      </c>
      <c r="B23" s="227">
        <v>23776</v>
      </c>
      <c r="C23" s="227">
        <v>25000</v>
      </c>
      <c r="D23" s="285">
        <v>25000</v>
      </c>
      <c r="E23" s="197">
        <v>23206</v>
      </c>
      <c r="F23" s="197"/>
      <c r="G23" s="283"/>
      <c r="H23" s="342" t="s">
        <v>1146</v>
      </c>
      <c r="I23" s="342"/>
      <c r="J23" s="227">
        <v>4177</v>
      </c>
      <c r="K23" s="288">
        <v>4177</v>
      </c>
      <c r="L23" s="197">
        <v>2455</v>
      </c>
      <c r="M23" s="197">
        <v>2455</v>
      </c>
      <c r="N23" s="286">
        <f t="shared" si="3"/>
        <v>1</v>
      </c>
      <c r="O23" s="286"/>
    </row>
    <row r="24" spans="1:15" ht="15.75" customHeight="1">
      <c r="A24" s="285" t="s">
        <v>50</v>
      </c>
      <c r="B24" s="227">
        <v>40607</v>
      </c>
      <c r="C24" s="227">
        <v>10000</v>
      </c>
      <c r="D24" s="285">
        <v>10000</v>
      </c>
      <c r="E24" s="197">
        <v>8329</v>
      </c>
      <c r="F24" s="197"/>
      <c r="G24" s="283"/>
      <c r="H24" s="342" t="s">
        <v>1147</v>
      </c>
      <c r="I24" s="342">
        <v>1247</v>
      </c>
      <c r="J24" s="227"/>
      <c r="K24" s="288"/>
      <c r="L24" s="197">
        <v>434</v>
      </c>
      <c r="M24" s="197">
        <v>434</v>
      </c>
      <c r="N24" s="286">
        <f t="shared" si="3"/>
        <v>1</v>
      </c>
      <c r="O24" s="286">
        <f t="shared" si="4"/>
        <v>-0.65196471531676004</v>
      </c>
    </row>
    <row r="25" spans="1:15" ht="15.75" customHeight="1">
      <c r="A25" s="288" t="s">
        <v>52</v>
      </c>
      <c r="B25" s="227">
        <v>7878</v>
      </c>
      <c r="C25" s="227">
        <v>33000</v>
      </c>
      <c r="D25" s="285">
        <v>33000</v>
      </c>
      <c r="E25" s="197">
        <v>9306</v>
      </c>
      <c r="F25" s="197"/>
      <c r="G25" s="287"/>
      <c r="H25" s="343" t="s">
        <v>1148</v>
      </c>
      <c r="I25" s="343"/>
      <c r="J25" s="227">
        <v>10000</v>
      </c>
      <c r="K25" s="285">
        <v>10000</v>
      </c>
      <c r="L25" s="197"/>
      <c r="M25" s="197"/>
      <c r="N25" s="286"/>
      <c r="O25" s="286"/>
    </row>
    <row r="26" spans="1:15" ht="15.75" customHeight="1">
      <c r="A26" s="288" t="s">
        <v>54</v>
      </c>
      <c r="B26" s="227">
        <v>8353</v>
      </c>
      <c r="C26" s="227">
        <v>8500</v>
      </c>
      <c r="D26" s="288">
        <v>28500</v>
      </c>
      <c r="E26" s="197">
        <v>55316</v>
      </c>
      <c r="F26" s="197"/>
      <c r="G26" s="287"/>
      <c r="H26" s="343" t="s">
        <v>1149</v>
      </c>
      <c r="I26" s="343">
        <v>13038</v>
      </c>
      <c r="J26" s="227">
        <v>17000</v>
      </c>
      <c r="K26" s="285">
        <v>17000</v>
      </c>
      <c r="L26" s="197">
        <v>16127</v>
      </c>
      <c r="M26" s="197">
        <v>16127</v>
      </c>
      <c r="N26" s="286">
        <f t="shared" si="3"/>
        <v>1</v>
      </c>
      <c r="O26" s="286">
        <f t="shared" si="4"/>
        <v>0.23692284092652199</v>
      </c>
    </row>
    <row r="27" spans="1:15" ht="15.75" customHeight="1">
      <c r="A27" s="288" t="s">
        <v>56</v>
      </c>
      <c r="B27" s="227">
        <v>1352</v>
      </c>
      <c r="C27" s="227">
        <v>1500</v>
      </c>
      <c r="D27" s="288">
        <v>1500</v>
      </c>
      <c r="E27" s="197">
        <v>2888</v>
      </c>
      <c r="F27" s="197"/>
      <c r="G27" s="287"/>
      <c r="H27" s="342" t="s">
        <v>1150</v>
      </c>
      <c r="I27" s="342">
        <v>5300</v>
      </c>
      <c r="J27" s="227"/>
      <c r="K27" s="288"/>
      <c r="L27" s="197"/>
      <c r="M27" s="197"/>
      <c r="N27" s="197"/>
      <c r="O27" s="287"/>
    </row>
    <row r="28" spans="1:15" ht="15.75" customHeight="1">
      <c r="A28" s="288" t="s">
        <v>58</v>
      </c>
      <c r="B28" s="227">
        <v>992</v>
      </c>
      <c r="C28" s="227">
        <v>2000</v>
      </c>
      <c r="D28" s="288">
        <v>2000</v>
      </c>
      <c r="E28" s="197">
        <v>1157</v>
      </c>
      <c r="F28" s="197"/>
      <c r="G28" s="287"/>
      <c r="H28" s="342"/>
      <c r="I28" s="342"/>
      <c r="J28" s="227"/>
      <c r="K28" s="288"/>
      <c r="L28" s="197"/>
      <c r="M28" s="197"/>
      <c r="N28" s="197"/>
      <c r="O28" s="287"/>
    </row>
    <row r="29" spans="1:15" ht="15.75" customHeight="1">
      <c r="A29" s="344"/>
      <c r="B29" s="344"/>
      <c r="C29" s="227"/>
      <c r="D29" s="288"/>
      <c r="E29" s="197"/>
      <c r="F29" s="197"/>
      <c r="G29" s="287"/>
      <c r="H29" s="342"/>
      <c r="I29" s="342"/>
      <c r="J29" s="227"/>
      <c r="K29" s="288"/>
      <c r="L29" s="197"/>
      <c r="M29" s="197"/>
      <c r="N29" s="197"/>
      <c r="O29" s="287"/>
    </row>
    <row r="30" spans="1:15" ht="15.75" customHeight="1">
      <c r="A30" s="345"/>
      <c r="B30" s="345"/>
      <c r="C30" s="346"/>
      <c r="D30" s="345"/>
      <c r="E30" s="345"/>
      <c r="F30" s="197"/>
      <c r="G30" s="287"/>
      <c r="H30" s="342"/>
      <c r="I30" s="342"/>
      <c r="J30" s="227"/>
      <c r="K30" s="288"/>
      <c r="L30" s="197"/>
      <c r="M30" s="197"/>
      <c r="N30" s="197"/>
      <c r="O30" s="287"/>
    </row>
    <row r="31" spans="1:15" ht="15.75" customHeight="1">
      <c r="A31" s="345"/>
      <c r="B31" s="345"/>
      <c r="C31" s="346"/>
      <c r="D31" s="345"/>
      <c r="E31" s="345"/>
      <c r="F31" s="197"/>
      <c r="G31" s="287"/>
      <c r="H31" s="342"/>
      <c r="I31" s="342"/>
      <c r="J31" s="227"/>
      <c r="K31" s="288"/>
      <c r="L31" s="197"/>
      <c r="M31" s="197"/>
      <c r="N31" s="197"/>
      <c r="O31" s="287"/>
    </row>
    <row r="32" spans="1:15" ht="15.75" customHeight="1">
      <c r="A32" s="345"/>
      <c r="B32" s="345"/>
      <c r="C32" s="346"/>
      <c r="D32" s="345"/>
      <c r="E32" s="345"/>
      <c r="F32" s="197"/>
      <c r="G32" s="287"/>
      <c r="H32" s="342"/>
      <c r="I32" s="342"/>
      <c r="J32" s="227"/>
      <c r="K32" s="288"/>
      <c r="L32" s="197"/>
      <c r="M32" s="197"/>
      <c r="N32" s="197"/>
      <c r="O32" s="287"/>
    </row>
    <row r="33" spans="1:15" ht="15.75" customHeight="1">
      <c r="A33" s="345"/>
      <c r="B33" s="345"/>
      <c r="C33" s="346"/>
      <c r="D33" s="345"/>
      <c r="E33" s="345"/>
      <c r="F33" s="345"/>
      <c r="G33" s="345"/>
      <c r="H33" s="342"/>
      <c r="I33" s="342"/>
      <c r="J33" s="346"/>
      <c r="K33" s="345"/>
      <c r="L33" s="345"/>
      <c r="M33" s="345"/>
      <c r="N33" s="345"/>
      <c r="O33" s="345"/>
    </row>
    <row r="34" spans="1:15" ht="15.75" customHeight="1">
      <c r="A34" s="341" t="s">
        <v>62</v>
      </c>
      <c r="B34" s="340">
        <f>B35+B39+B40+B43+B44+B45</f>
        <v>842680</v>
      </c>
      <c r="C34" s="340">
        <f>C35+C39+C40+C43+C44+C45</f>
        <v>613618</v>
      </c>
      <c r="D34" s="340">
        <f>D35+D39+D40+D43+D44+D45</f>
        <v>645603</v>
      </c>
      <c r="E34" s="340">
        <f>E35+E39+E40+E43+E44+E45</f>
        <v>746565</v>
      </c>
      <c r="F34" s="283">
        <f>E34/D34</f>
        <v>1.1563840316727201</v>
      </c>
      <c r="G34" s="283">
        <f>E34/B34-1</f>
        <v>-0.114058717425357</v>
      </c>
      <c r="H34" s="342"/>
      <c r="I34" s="342"/>
      <c r="J34" s="346"/>
      <c r="K34" s="345"/>
      <c r="L34" s="345"/>
      <c r="M34" s="345"/>
      <c r="N34" s="345"/>
      <c r="O34" s="345"/>
    </row>
    <row r="35" spans="1:15" ht="15.75" customHeight="1">
      <c r="A35" s="285" t="s">
        <v>64</v>
      </c>
      <c r="B35" s="227">
        <f>SUM(B36:B38)</f>
        <v>587731</v>
      </c>
      <c r="C35" s="227">
        <f>SUM(C36:C38)</f>
        <v>472645</v>
      </c>
      <c r="D35" s="285">
        <f>SUM(D36:D38)</f>
        <v>484630</v>
      </c>
      <c r="E35" s="197">
        <f>SUM(E36:E38)</f>
        <v>584061</v>
      </c>
      <c r="F35" s="286">
        <f>E35/D35</f>
        <v>1.2051688917318399</v>
      </c>
      <c r="G35" s="286">
        <f>E35/B35-1</f>
        <v>-6.2443532840704696E-3</v>
      </c>
      <c r="H35" s="342"/>
      <c r="I35" s="342"/>
      <c r="J35" s="346"/>
      <c r="K35" s="345"/>
      <c r="L35" s="345"/>
      <c r="M35" s="345"/>
      <c r="N35" s="345"/>
      <c r="O35" s="345"/>
    </row>
    <row r="36" spans="1:15" ht="15.75" customHeight="1">
      <c r="A36" s="285" t="s">
        <v>66</v>
      </c>
      <c r="B36" s="285">
        <v>7407</v>
      </c>
      <c r="C36" s="227">
        <v>7407</v>
      </c>
      <c r="D36" s="285">
        <v>7407</v>
      </c>
      <c r="E36" s="197">
        <v>7407</v>
      </c>
      <c r="F36" s="345"/>
      <c r="G36" s="283"/>
      <c r="H36" s="342"/>
      <c r="I36" s="342"/>
      <c r="J36" s="346"/>
      <c r="K36" s="345"/>
      <c r="L36" s="345"/>
      <c r="M36" s="345"/>
      <c r="N36" s="345"/>
      <c r="O36" s="345"/>
    </row>
    <row r="37" spans="1:15" ht="15.75" customHeight="1">
      <c r="A37" s="288" t="s">
        <v>68</v>
      </c>
      <c r="B37" s="288">
        <v>398506</v>
      </c>
      <c r="C37" s="227">
        <v>353596</v>
      </c>
      <c r="D37" s="288">
        <v>365581</v>
      </c>
      <c r="E37" s="197">
        <v>444572</v>
      </c>
      <c r="F37" s="253"/>
      <c r="G37" s="253"/>
      <c r="H37" s="341" t="s">
        <v>63</v>
      </c>
      <c r="I37" s="340">
        <f t="shared" ref="I37:M37" si="6">I38+I41+I46+I47+I48</f>
        <v>202415</v>
      </c>
      <c r="J37" s="340">
        <f t="shared" si="6"/>
        <v>120000</v>
      </c>
      <c r="K37" s="340">
        <f t="shared" si="6"/>
        <v>131000</v>
      </c>
      <c r="L37" s="340">
        <f t="shared" si="6"/>
        <v>131358</v>
      </c>
      <c r="M37" s="340">
        <f t="shared" si="6"/>
        <v>132647</v>
      </c>
      <c r="N37" s="283">
        <f>M37/L37</f>
        <v>1.00981287778438</v>
      </c>
      <c r="O37" s="283">
        <f>M37/I37-1</f>
        <v>-0.34467801299310802</v>
      </c>
    </row>
    <row r="38" spans="1:15" ht="15.75" customHeight="1">
      <c r="A38" s="288" t="s">
        <v>70</v>
      </c>
      <c r="B38" s="288">
        <v>181818</v>
      </c>
      <c r="C38" s="227">
        <v>111642</v>
      </c>
      <c r="D38" s="288">
        <v>111642</v>
      </c>
      <c r="E38" s="197">
        <v>132082</v>
      </c>
      <c r="F38" s="197"/>
      <c r="G38" s="288"/>
      <c r="H38" s="117" t="s">
        <v>65</v>
      </c>
      <c r="I38" s="197">
        <f t="shared" ref="I38:M38" si="7">I39+I40</f>
        <v>29479</v>
      </c>
      <c r="J38" s="197">
        <f t="shared" si="7"/>
        <v>30000</v>
      </c>
      <c r="K38" s="197">
        <f t="shared" si="7"/>
        <v>41000</v>
      </c>
      <c r="L38" s="197">
        <f t="shared" si="7"/>
        <v>41462</v>
      </c>
      <c r="M38" s="197">
        <f t="shared" si="7"/>
        <v>41462</v>
      </c>
      <c r="N38" s="197"/>
      <c r="O38" s="288"/>
    </row>
    <row r="39" spans="1:15" ht="15.75" customHeight="1">
      <c r="A39" s="288" t="s">
        <v>72</v>
      </c>
      <c r="B39" s="288">
        <v>46883</v>
      </c>
      <c r="C39" s="227">
        <v>27308</v>
      </c>
      <c r="D39" s="285">
        <v>27308</v>
      </c>
      <c r="E39" s="197">
        <v>27308</v>
      </c>
      <c r="F39" s="197"/>
      <c r="G39" s="288"/>
      <c r="H39" s="117" t="s">
        <v>67</v>
      </c>
      <c r="I39" s="117">
        <v>5024</v>
      </c>
      <c r="J39" s="197">
        <v>5000</v>
      </c>
      <c r="K39" s="117">
        <v>5000</v>
      </c>
      <c r="L39" s="197">
        <v>5024</v>
      </c>
      <c r="M39" s="197">
        <v>5024</v>
      </c>
      <c r="N39" s="197"/>
      <c r="O39" s="288"/>
    </row>
    <row r="40" spans="1:15" ht="15.75" customHeight="1">
      <c r="A40" s="288" t="s">
        <v>74</v>
      </c>
      <c r="B40" s="227">
        <f>B41+B42</f>
        <v>102692</v>
      </c>
      <c r="C40" s="227">
        <f>C41+C42</f>
        <v>106000</v>
      </c>
      <c r="D40" s="288">
        <v>106000</v>
      </c>
      <c r="E40" s="227">
        <f>E41+E42</f>
        <v>107531</v>
      </c>
      <c r="F40" s="197"/>
      <c r="G40" s="288"/>
      <c r="H40" s="117" t="s">
        <v>69</v>
      </c>
      <c r="I40" s="117">
        <v>24455</v>
      </c>
      <c r="J40" s="197">
        <v>25000</v>
      </c>
      <c r="K40" s="117">
        <v>36000</v>
      </c>
      <c r="L40" s="197">
        <v>36438</v>
      </c>
      <c r="M40" s="197">
        <v>36438</v>
      </c>
      <c r="N40" s="197"/>
      <c r="O40" s="288"/>
    </row>
    <row r="41" spans="1:15" ht="15.75" customHeight="1">
      <c r="A41" s="285" t="s">
        <v>76</v>
      </c>
      <c r="B41" s="285">
        <v>77692</v>
      </c>
      <c r="C41" s="227">
        <v>66000</v>
      </c>
      <c r="D41" s="288">
        <v>66000</v>
      </c>
      <c r="E41" s="197">
        <v>67531</v>
      </c>
      <c r="F41" s="197"/>
      <c r="G41" s="288"/>
      <c r="H41" s="117" t="s">
        <v>1151</v>
      </c>
      <c r="I41" s="117">
        <v>97963</v>
      </c>
      <c r="J41" s="197">
        <v>90000</v>
      </c>
      <c r="K41" s="117">
        <v>90000</v>
      </c>
      <c r="L41" s="197">
        <f>88654-289</f>
        <v>88365</v>
      </c>
      <c r="M41" s="197">
        <f>88654-289</f>
        <v>88365</v>
      </c>
      <c r="N41" s="197"/>
      <c r="O41" s="288"/>
    </row>
    <row r="42" spans="1:15" ht="15.75" customHeight="1">
      <c r="A42" s="288" t="s">
        <v>77</v>
      </c>
      <c r="B42" s="288">
        <v>25000</v>
      </c>
      <c r="C42" s="227">
        <v>40000</v>
      </c>
      <c r="D42" s="285">
        <v>40000</v>
      </c>
      <c r="E42" s="197">
        <v>40000</v>
      </c>
      <c r="F42" s="197"/>
      <c r="G42" s="288"/>
      <c r="H42" s="117" t="s">
        <v>1152</v>
      </c>
      <c r="I42" s="117">
        <v>23935</v>
      </c>
      <c r="J42" s="344"/>
      <c r="K42" s="344"/>
      <c r="L42" s="197">
        <v>27521</v>
      </c>
      <c r="M42" s="197">
        <v>27521</v>
      </c>
      <c r="N42" s="344"/>
      <c r="O42" s="344"/>
    </row>
    <row r="43" spans="1:15" ht="15.75" customHeight="1">
      <c r="A43" s="288" t="s">
        <v>78</v>
      </c>
      <c r="B43" s="288">
        <v>100000</v>
      </c>
      <c r="C43" s="227"/>
      <c r="D43" s="285">
        <v>20000</v>
      </c>
      <c r="E43" s="197">
        <v>20000</v>
      </c>
      <c r="F43" s="197"/>
      <c r="G43" s="288"/>
      <c r="H43" s="117" t="s">
        <v>1153</v>
      </c>
      <c r="I43" s="117">
        <v>58086</v>
      </c>
      <c r="J43" s="344"/>
      <c r="K43" s="344"/>
      <c r="L43" s="197">
        <v>50193</v>
      </c>
      <c r="M43" s="197">
        <v>50193</v>
      </c>
      <c r="N43" s="344"/>
      <c r="O43" s="344"/>
    </row>
    <row r="44" spans="1:15" ht="15.75" customHeight="1">
      <c r="A44" s="285" t="s">
        <v>79</v>
      </c>
      <c r="B44" s="285">
        <v>1000</v>
      </c>
      <c r="C44" s="197"/>
      <c r="D44" s="117"/>
      <c r="E44" s="197"/>
      <c r="F44" s="197"/>
      <c r="G44" s="288"/>
      <c r="H44" s="117" t="s">
        <v>1154</v>
      </c>
      <c r="I44" s="117">
        <v>1890</v>
      </c>
      <c r="J44" s="344"/>
      <c r="K44" s="344"/>
      <c r="L44" s="197">
        <v>3013</v>
      </c>
      <c r="M44" s="197">
        <v>3013</v>
      </c>
      <c r="N44" s="344"/>
      <c r="O44" s="344"/>
    </row>
    <row r="45" spans="1:15" ht="15.75" customHeight="1">
      <c r="A45" s="288" t="s">
        <v>80</v>
      </c>
      <c r="B45" s="288">
        <v>4374</v>
      </c>
      <c r="C45" s="288">
        <v>7665</v>
      </c>
      <c r="D45" s="288">
        <v>7665</v>
      </c>
      <c r="E45" s="197">
        <v>7665</v>
      </c>
      <c r="F45" s="197"/>
      <c r="G45" s="288"/>
      <c r="H45" s="117" t="s">
        <v>1155</v>
      </c>
      <c r="I45" s="117">
        <v>14052</v>
      </c>
      <c r="J45" s="344"/>
      <c r="K45" s="344"/>
      <c r="L45" s="197">
        <v>7638</v>
      </c>
      <c r="M45" s="197">
        <v>7638</v>
      </c>
      <c r="N45" s="344"/>
      <c r="O45" s="344"/>
    </row>
    <row r="46" spans="1:15" ht="15.75" customHeight="1">
      <c r="A46" s="288"/>
      <c r="B46" s="288"/>
      <c r="C46" s="345"/>
      <c r="D46" s="117"/>
      <c r="E46" s="197"/>
      <c r="F46" s="197"/>
      <c r="G46" s="345"/>
      <c r="H46" s="117" t="s">
        <v>73</v>
      </c>
      <c r="I46" s="117">
        <v>7665</v>
      </c>
      <c r="J46" s="197"/>
      <c r="K46" s="197"/>
      <c r="L46" s="197">
        <v>1531</v>
      </c>
      <c r="M46" s="197">
        <v>1531</v>
      </c>
      <c r="N46" s="197"/>
      <c r="O46" s="288"/>
    </row>
    <row r="47" spans="1:15" ht="15.75" customHeight="1">
      <c r="A47" s="288"/>
      <c r="B47" s="288"/>
      <c r="C47" s="345"/>
      <c r="D47" s="345"/>
      <c r="E47" s="345"/>
      <c r="F47" s="345"/>
      <c r="G47" s="345"/>
      <c r="H47" s="117" t="s">
        <v>1156</v>
      </c>
      <c r="I47" s="117">
        <v>40000</v>
      </c>
      <c r="J47" s="197"/>
      <c r="K47" s="117"/>
      <c r="L47" s="197"/>
      <c r="M47" s="197"/>
      <c r="N47" s="197"/>
      <c r="O47" s="288"/>
    </row>
    <row r="48" spans="1:15" ht="15.75" customHeight="1">
      <c r="A48" s="345"/>
      <c r="B48" s="345"/>
      <c r="C48" s="345"/>
      <c r="D48" s="345"/>
      <c r="E48" s="345"/>
      <c r="F48" s="345"/>
      <c r="G48" s="345"/>
      <c r="H48" s="117" t="s">
        <v>75</v>
      </c>
      <c r="I48" s="117">
        <v>27308</v>
      </c>
      <c r="J48" s="197"/>
      <c r="K48" s="197"/>
      <c r="L48" s="197"/>
      <c r="M48" s="197">
        <v>1289</v>
      </c>
      <c r="N48" s="197"/>
      <c r="O48" s="288"/>
    </row>
    <row r="49" spans="1:15" s="338" customFormat="1" ht="86.25" customHeight="1">
      <c r="A49" s="362" t="s">
        <v>1157</v>
      </c>
      <c r="B49" s="362"/>
      <c r="C49" s="362"/>
      <c r="D49" s="362"/>
      <c r="E49" s="362"/>
      <c r="F49" s="362"/>
      <c r="G49" s="362"/>
      <c r="H49" s="362"/>
      <c r="I49" s="362"/>
      <c r="J49" s="362"/>
      <c r="K49" s="362"/>
      <c r="L49" s="362"/>
      <c r="M49" s="362"/>
      <c r="N49" s="362"/>
      <c r="O49" s="362"/>
    </row>
  </sheetData>
  <mergeCells count="3">
    <mergeCell ref="A1:O1"/>
    <mergeCell ref="A2:O2"/>
    <mergeCell ref="A49:O49"/>
  </mergeCells>
  <phoneticPr fontId="78" type="noConversion"/>
  <printOptions horizontalCentered="1"/>
  <pageMargins left="0.44" right="0.45" top="0.39370078740157499" bottom="0" header="0.15748031496063" footer="0.31496062992126"/>
  <pageSetup paperSize="9" scale="67" fitToWidth="0" orientation="landscape" blackAndWhite="1" errors="blank"/>
  <headerFooter alignWithMargins="0">
    <oddFooter>&amp;C&amp;P</oddFooter>
  </headerFooter>
</worksheet>
</file>

<file path=xl/worksheets/sheet30.xml><?xml version="1.0" encoding="utf-8"?>
<worksheet xmlns="http://schemas.openxmlformats.org/spreadsheetml/2006/main" xmlns:r="http://schemas.openxmlformats.org/officeDocument/2006/relationships">
  <dimension ref="A1:C12"/>
  <sheetViews>
    <sheetView topLeftCell="A7" workbookViewId="0">
      <selection activeCell="C5" sqref="C5"/>
    </sheetView>
  </sheetViews>
  <sheetFormatPr defaultColWidth="10" defaultRowHeight="13.5"/>
  <cols>
    <col min="1" max="1" width="49" style="11" customWidth="1"/>
    <col min="2" max="3" width="23.25" style="11" customWidth="1"/>
    <col min="4" max="16384" width="10" style="11"/>
  </cols>
  <sheetData>
    <row r="1" spans="1:3" s="9" customFormat="1" ht="18" customHeight="1">
      <c r="A1" s="18" t="s">
        <v>2982</v>
      </c>
    </row>
    <row r="2" spans="1:3" s="10" customFormat="1" ht="48" customHeight="1">
      <c r="A2" s="419" t="s">
        <v>2983</v>
      </c>
      <c r="B2" s="419"/>
      <c r="C2" s="419"/>
    </row>
    <row r="3" spans="1:3" ht="33" customHeight="1">
      <c r="A3" s="17"/>
      <c r="B3" s="17"/>
      <c r="C3" s="13" t="s">
        <v>2953</v>
      </c>
    </row>
    <row r="4" spans="1:3" ht="66.75" customHeight="1">
      <c r="A4" s="14" t="s">
        <v>2971</v>
      </c>
      <c r="B4" s="19" t="s">
        <v>87</v>
      </c>
      <c r="C4" s="19" t="s">
        <v>1166</v>
      </c>
    </row>
    <row r="5" spans="1:3" ht="58.5" customHeight="1">
      <c r="A5" s="20" t="s">
        <v>2984</v>
      </c>
      <c r="B5" s="21"/>
      <c r="C5" s="22">
        <f>42.6+0.1</f>
        <v>42.7</v>
      </c>
    </row>
    <row r="6" spans="1:3" ht="58.5" customHeight="1">
      <c r="A6" s="20" t="s">
        <v>2985</v>
      </c>
      <c r="B6" s="21">
        <v>50.7</v>
      </c>
      <c r="C6" s="21"/>
    </row>
    <row r="7" spans="1:3" ht="58.5" customHeight="1">
      <c r="A7" s="20" t="s">
        <v>2986</v>
      </c>
      <c r="B7" s="21">
        <v>11.07</v>
      </c>
      <c r="C7" s="21">
        <v>11.07</v>
      </c>
    </row>
    <row r="8" spans="1:3" ht="58.5" customHeight="1">
      <c r="A8" s="20" t="s">
        <v>2987</v>
      </c>
      <c r="B8" s="21">
        <v>3.07</v>
      </c>
      <c r="C8" s="21">
        <v>3.07</v>
      </c>
    </row>
    <row r="9" spans="1:3" ht="58.5" customHeight="1">
      <c r="A9" s="20" t="s">
        <v>2988</v>
      </c>
      <c r="B9" s="21"/>
      <c r="C9" s="21">
        <v>50.7</v>
      </c>
    </row>
    <row r="10" spans="1:3" ht="58.5" customHeight="1">
      <c r="A10" s="20" t="s">
        <v>2989</v>
      </c>
      <c r="B10" s="21"/>
      <c r="C10" s="21"/>
    </row>
    <row r="11" spans="1:3" ht="58.5" customHeight="1">
      <c r="A11" s="20" t="s">
        <v>2990</v>
      </c>
      <c r="B11" s="21"/>
      <c r="C11" s="21"/>
    </row>
    <row r="12" spans="1:3" ht="33" customHeight="1">
      <c r="A12" s="422" t="s">
        <v>2991</v>
      </c>
      <c r="B12" s="422"/>
      <c r="C12" s="422"/>
    </row>
  </sheetData>
  <mergeCells count="2">
    <mergeCell ref="A2:C2"/>
    <mergeCell ref="A12:C12"/>
  </mergeCells>
  <phoneticPr fontId="78"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1.xml><?xml version="1.0" encoding="utf-8"?>
<worksheet xmlns="http://schemas.openxmlformats.org/spreadsheetml/2006/main" xmlns:r="http://schemas.openxmlformats.org/officeDocument/2006/relationships">
  <dimension ref="A1:D26"/>
  <sheetViews>
    <sheetView workbookViewId="0">
      <pane ySplit="4" topLeftCell="A20" activePane="bottomLeft" state="frozen"/>
      <selection pane="bottomLeft" activeCell="D25" sqref="D25"/>
    </sheetView>
  </sheetViews>
  <sheetFormatPr defaultColWidth="10" defaultRowHeight="13.5"/>
  <cols>
    <col min="1" max="1" width="33.375" style="11" customWidth="1"/>
    <col min="2" max="2" width="16.75" style="11" customWidth="1"/>
    <col min="3" max="4" width="21" style="11" customWidth="1"/>
    <col min="5" max="5" width="9.75" style="11" customWidth="1"/>
    <col min="6" max="16384" width="10" style="11"/>
  </cols>
  <sheetData>
    <row r="1" spans="1:4" s="9" customFormat="1" ht="24" customHeight="1">
      <c r="A1" s="12" t="s">
        <v>2992</v>
      </c>
    </row>
    <row r="2" spans="1:4" s="10" customFormat="1" ht="28.7" customHeight="1">
      <c r="A2" s="419" t="s">
        <v>2993</v>
      </c>
      <c r="B2" s="419"/>
      <c r="C2" s="419"/>
      <c r="D2" s="419"/>
    </row>
    <row r="3" spans="1:4" ht="14.25" customHeight="1">
      <c r="D3" s="13" t="s">
        <v>2953</v>
      </c>
    </row>
    <row r="4" spans="1:4" ht="28.5" customHeight="1">
      <c r="A4" s="14" t="s">
        <v>2971</v>
      </c>
      <c r="B4" s="14" t="s">
        <v>2994</v>
      </c>
      <c r="C4" s="14" t="s">
        <v>2995</v>
      </c>
      <c r="D4" s="14" t="s">
        <v>2996</v>
      </c>
    </row>
    <row r="5" spans="1:4" ht="28.5" customHeight="1">
      <c r="A5" s="15" t="s">
        <v>2997</v>
      </c>
      <c r="B5" s="16" t="s">
        <v>2998</v>
      </c>
      <c r="C5" s="16">
        <v>13.07</v>
      </c>
      <c r="D5" s="16">
        <v>13.07</v>
      </c>
    </row>
    <row r="6" spans="1:4" ht="28.5" customHeight="1">
      <c r="A6" s="15" t="s">
        <v>2999</v>
      </c>
      <c r="B6" s="16" t="s">
        <v>2961</v>
      </c>
      <c r="C6" s="16">
        <v>2</v>
      </c>
      <c r="D6" s="16">
        <v>2</v>
      </c>
    </row>
    <row r="7" spans="1:4" ht="28.5" customHeight="1">
      <c r="A7" s="15" t="s">
        <v>3000</v>
      </c>
      <c r="B7" s="16" t="s">
        <v>2962</v>
      </c>
      <c r="C7" s="16"/>
      <c r="D7" s="16"/>
    </row>
    <row r="8" spans="1:4" ht="28.5" customHeight="1">
      <c r="A8" s="15" t="s">
        <v>3001</v>
      </c>
      <c r="B8" s="16" t="s">
        <v>3002</v>
      </c>
      <c r="C8" s="16">
        <v>11.07</v>
      </c>
      <c r="D8" s="16">
        <v>11.07</v>
      </c>
    </row>
    <row r="9" spans="1:4" ht="28.5" customHeight="1">
      <c r="A9" s="15" t="s">
        <v>3000</v>
      </c>
      <c r="B9" s="16" t="s">
        <v>2964</v>
      </c>
      <c r="C9" s="16">
        <v>3.07</v>
      </c>
      <c r="D9" s="16">
        <v>3.07</v>
      </c>
    </row>
    <row r="10" spans="1:4" ht="28.5" customHeight="1">
      <c r="A10" s="15" t="s">
        <v>3003</v>
      </c>
      <c r="B10" s="16" t="s">
        <v>3004</v>
      </c>
      <c r="C10" s="16">
        <v>3.07</v>
      </c>
      <c r="D10" s="16">
        <v>3.07</v>
      </c>
    </row>
    <row r="11" spans="1:4" ht="28.5" customHeight="1">
      <c r="A11" s="15" t="s">
        <v>2999</v>
      </c>
      <c r="B11" s="16" t="s">
        <v>3005</v>
      </c>
      <c r="C11" s="16"/>
      <c r="D11" s="16"/>
    </row>
    <row r="12" spans="1:4" ht="28.5" customHeight="1">
      <c r="A12" s="15" t="s">
        <v>3001</v>
      </c>
      <c r="B12" s="16" t="s">
        <v>3006</v>
      </c>
      <c r="C12" s="16">
        <v>3.07</v>
      </c>
      <c r="D12" s="16">
        <v>3.07</v>
      </c>
    </row>
    <row r="13" spans="1:4" ht="28.5" customHeight="1">
      <c r="A13" s="15" t="s">
        <v>3007</v>
      </c>
      <c r="B13" s="16" t="s">
        <v>3008</v>
      </c>
      <c r="C13" s="16">
        <v>3.16</v>
      </c>
      <c r="D13" s="16">
        <v>3.16</v>
      </c>
    </row>
    <row r="14" spans="1:4" ht="28.5" customHeight="1">
      <c r="A14" s="15" t="s">
        <v>2999</v>
      </c>
      <c r="B14" s="16" t="s">
        <v>3009</v>
      </c>
      <c r="C14" s="16">
        <v>1.61</v>
      </c>
      <c r="D14" s="16">
        <v>1.61</v>
      </c>
    </row>
    <row r="15" spans="1:4" ht="28.5" customHeight="1">
      <c r="A15" s="15" t="s">
        <v>3001</v>
      </c>
      <c r="B15" s="16" t="s">
        <v>3010</v>
      </c>
      <c r="C15" s="16">
        <v>1.55</v>
      </c>
      <c r="D15" s="16">
        <v>1.55</v>
      </c>
    </row>
    <row r="16" spans="1:4" ht="28.5" customHeight="1">
      <c r="A16" s="15" t="s">
        <v>3011</v>
      </c>
      <c r="B16" s="16" t="s">
        <v>3012</v>
      </c>
      <c r="C16" s="16">
        <v>8.64</v>
      </c>
      <c r="D16" s="16">
        <v>8.64</v>
      </c>
    </row>
    <row r="17" spans="1:4" ht="28.5" customHeight="1">
      <c r="A17" s="15" t="s">
        <v>2999</v>
      </c>
      <c r="B17" s="16" t="s">
        <v>3013</v>
      </c>
      <c r="C17" s="16">
        <v>6.11</v>
      </c>
      <c r="D17" s="16">
        <v>6.11</v>
      </c>
    </row>
    <row r="18" spans="1:4" ht="28.5" customHeight="1">
      <c r="A18" s="15" t="s">
        <v>3014</v>
      </c>
      <c r="B18" s="16"/>
      <c r="C18" s="16">
        <v>6.11</v>
      </c>
      <c r="D18" s="16">
        <v>6.11</v>
      </c>
    </row>
    <row r="19" spans="1:4" ht="28.5" customHeight="1">
      <c r="A19" s="15" t="s">
        <v>3015</v>
      </c>
      <c r="B19" s="16" t="s">
        <v>3016</v>
      </c>
      <c r="C19" s="16"/>
      <c r="D19" s="16"/>
    </row>
    <row r="20" spans="1:4" ht="28.5" customHeight="1">
      <c r="A20" s="15" t="s">
        <v>3001</v>
      </c>
      <c r="B20" s="16" t="s">
        <v>3017</v>
      </c>
      <c r="C20" s="16">
        <v>2.5299999999999998</v>
      </c>
      <c r="D20" s="16">
        <v>2.5299999999999998</v>
      </c>
    </row>
    <row r="21" spans="1:4" ht="28.5" customHeight="1">
      <c r="A21" s="15" t="s">
        <v>3014</v>
      </c>
      <c r="B21" s="16"/>
      <c r="C21" s="16">
        <v>2.5299999999999998</v>
      </c>
      <c r="D21" s="16">
        <v>2.5299999999999998</v>
      </c>
    </row>
    <row r="22" spans="1:4" ht="28.5" customHeight="1">
      <c r="A22" s="15" t="s">
        <v>3018</v>
      </c>
      <c r="B22" s="16" t="s">
        <v>3019</v>
      </c>
      <c r="C22" s="16"/>
      <c r="D22" s="16"/>
    </row>
    <row r="23" spans="1:4" ht="28.5" customHeight="1">
      <c r="A23" s="15" t="s">
        <v>3020</v>
      </c>
      <c r="B23" s="16" t="s">
        <v>3021</v>
      </c>
      <c r="C23" s="16">
        <v>3.51</v>
      </c>
      <c r="D23" s="16">
        <v>3.51</v>
      </c>
    </row>
    <row r="24" spans="1:4" ht="28.5" customHeight="1">
      <c r="A24" s="15" t="s">
        <v>2999</v>
      </c>
      <c r="B24" s="16" t="s">
        <v>3022</v>
      </c>
      <c r="C24" s="16">
        <v>1.65</v>
      </c>
      <c r="D24" s="16">
        <v>1.65</v>
      </c>
    </row>
    <row r="25" spans="1:4" ht="28.5" customHeight="1">
      <c r="A25" s="15" t="s">
        <v>3001</v>
      </c>
      <c r="B25" s="16" t="s">
        <v>3023</v>
      </c>
      <c r="C25" s="16">
        <v>1.86</v>
      </c>
      <c r="D25" s="16">
        <v>1.86</v>
      </c>
    </row>
    <row r="26" spans="1:4" ht="43.5" customHeight="1">
      <c r="A26" s="422" t="s">
        <v>3024</v>
      </c>
      <c r="B26" s="422"/>
      <c r="C26" s="422"/>
      <c r="D26" s="422"/>
    </row>
  </sheetData>
  <mergeCells count="2">
    <mergeCell ref="A2:D2"/>
    <mergeCell ref="A26:D26"/>
  </mergeCells>
  <phoneticPr fontId="78" type="noConversion"/>
  <printOptions horizontalCentered="1"/>
  <pageMargins left="0.39370078740157499" right="0.39370078740157499" top="0.511811023622047" bottom="0.39370078740157499" header="0" footer="0"/>
  <pageSetup paperSize="9" orientation="portrait"/>
  <headerFooter>
    <oddFooter>&amp;C&amp;P</oddFooter>
  </headerFooter>
</worksheet>
</file>

<file path=xl/worksheets/sheet32.xml><?xml version="1.0" encoding="utf-8"?>
<worksheet xmlns="http://schemas.openxmlformats.org/spreadsheetml/2006/main" xmlns:r="http://schemas.openxmlformats.org/officeDocument/2006/relationships">
  <dimension ref="A1:E11"/>
  <sheetViews>
    <sheetView workbookViewId="0">
      <selection activeCell="D7" sqref="D7"/>
    </sheetView>
  </sheetViews>
  <sheetFormatPr defaultColWidth="10" defaultRowHeight="13.5"/>
  <cols>
    <col min="1" max="1" width="35" style="3" customWidth="1"/>
    <col min="2" max="5" width="15.125" style="3" customWidth="1"/>
    <col min="6" max="6" width="9.75" style="3" customWidth="1"/>
    <col min="7" max="16384" width="10" style="3"/>
  </cols>
  <sheetData>
    <row r="1" spans="1:5" s="1" customFormat="1" ht="21" customHeight="1">
      <c r="A1" s="4" t="s">
        <v>3025</v>
      </c>
      <c r="B1" s="5"/>
      <c r="C1" s="5"/>
      <c r="D1" s="5"/>
    </row>
    <row r="2" spans="1:5" s="2" customFormat="1" ht="28.7" customHeight="1">
      <c r="A2" s="423" t="s">
        <v>3026</v>
      </c>
      <c r="B2" s="423"/>
      <c r="C2" s="423"/>
      <c r="D2" s="423"/>
      <c r="E2" s="423"/>
    </row>
    <row r="3" spans="1:5" ht="14.25" customHeight="1">
      <c r="A3" s="424" t="s">
        <v>2953</v>
      </c>
      <c r="B3" s="424"/>
      <c r="C3" s="424"/>
      <c r="D3" s="424"/>
      <c r="E3" s="424"/>
    </row>
    <row r="4" spans="1:5" ht="57.75" customHeight="1">
      <c r="A4" s="6" t="s">
        <v>2924</v>
      </c>
      <c r="B4" s="6" t="s">
        <v>2994</v>
      </c>
      <c r="C4" s="6" t="s">
        <v>2995</v>
      </c>
      <c r="D4" s="6" t="s">
        <v>2996</v>
      </c>
      <c r="E4" s="6" t="s">
        <v>3027</v>
      </c>
    </row>
    <row r="5" spans="1:5" ht="57.75" customHeight="1">
      <c r="A5" s="7" t="s">
        <v>3028</v>
      </c>
      <c r="B5" s="8" t="s">
        <v>2960</v>
      </c>
      <c r="C5" s="8">
        <v>100.1</v>
      </c>
      <c r="D5" s="8">
        <v>100.1</v>
      </c>
      <c r="E5" s="8"/>
    </row>
    <row r="6" spans="1:5" ht="57.75" customHeight="1">
      <c r="A6" s="7" t="s">
        <v>3029</v>
      </c>
      <c r="B6" s="8" t="s">
        <v>2961</v>
      </c>
      <c r="C6" s="8">
        <v>49.4</v>
      </c>
      <c r="D6" s="8">
        <v>49.4</v>
      </c>
      <c r="E6" s="8"/>
    </row>
    <row r="7" spans="1:5" ht="57.75" customHeight="1">
      <c r="A7" s="7" t="s">
        <v>3030</v>
      </c>
      <c r="B7" s="8" t="s">
        <v>2962</v>
      </c>
      <c r="C7" s="8">
        <v>50.7</v>
      </c>
      <c r="D7" s="8">
        <v>50.7</v>
      </c>
      <c r="E7" s="8"/>
    </row>
    <row r="8" spans="1:5" ht="57.75" customHeight="1">
      <c r="A8" s="7" t="s">
        <v>3031</v>
      </c>
      <c r="B8" s="8" t="s">
        <v>2963</v>
      </c>
      <c r="C8" s="8"/>
      <c r="D8" s="7"/>
      <c r="E8" s="8"/>
    </row>
    <row r="9" spans="1:5" ht="57.75" customHeight="1">
      <c r="A9" s="7" t="s">
        <v>3029</v>
      </c>
      <c r="B9" s="8" t="s">
        <v>2964</v>
      </c>
      <c r="C9" s="8"/>
      <c r="D9" s="7"/>
      <c r="E9" s="8"/>
    </row>
    <row r="10" spans="1:5" ht="57.75" customHeight="1">
      <c r="A10" s="7" t="s">
        <v>3030</v>
      </c>
      <c r="B10" s="8" t="s">
        <v>2965</v>
      </c>
      <c r="C10" s="8"/>
      <c r="D10" s="7"/>
      <c r="E10" s="8"/>
    </row>
    <row r="11" spans="1:5" ht="41.45" customHeight="1">
      <c r="A11" s="425" t="s">
        <v>3032</v>
      </c>
      <c r="B11" s="425"/>
      <c r="C11" s="425"/>
      <c r="D11" s="425"/>
      <c r="E11" s="425"/>
    </row>
  </sheetData>
  <mergeCells count="3">
    <mergeCell ref="A2:E2"/>
    <mergeCell ref="A3:E3"/>
    <mergeCell ref="A11:E11"/>
  </mergeCells>
  <phoneticPr fontId="78" type="noConversion"/>
  <printOptions horizontalCentered="1"/>
  <pageMargins left="0.39370078740157499" right="0.39370078740157499" top="0.39370078740157499" bottom="0.39370078740157499" header="0" footer="0"/>
  <pageSetup paperSize="9" orientation="portrait"/>
  <headerFooter>
    <oddFooter>&amp;C&amp;P</oddFooter>
  </headerFooter>
</worksheet>
</file>

<file path=xl/worksheets/sheet4.xml><?xml version="1.0" encoding="utf-8"?>
<worksheet xmlns="http://schemas.openxmlformats.org/spreadsheetml/2006/main" xmlns:r="http://schemas.openxmlformats.org/officeDocument/2006/relationships">
  <sheetPr filterMode="1">
    <tabColor rgb="FF00FF00"/>
  </sheetPr>
  <dimension ref="A1:K1376"/>
  <sheetViews>
    <sheetView showZeros="0" topLeftCell="B1237" workbookViewId="0">
      <selection activeCell="F6" sqref="F6"/>
    </sheetView>
  </sheetViews>
  <sheetFormatPr defaultColWidth="21.5" defaultRowHeight="21.95" customHeight="1"/>
  <cols>
    <col min="1" max="1" width="8.375" style="125" hidden="1" customWidth="1"/>
    <col min="2" max="2" width="28.5" style="125" customWidth="1"/>
    <col min="3" max="3" width="8.625" style="125" customWidth="1"/>
    <col min="4" max="4" width="9.875" style="125" customWidth="1"/>
    <col min="5" max="5" width="9" style="125" customWidth="1"/>
    <col min="6" max="6" width="8.25" style="324" customWidth="1"/>
    <col min="7" max="7" width="10.375" style="325" customWidth="1"/>
    <col min="8" max="8" width="21.5" style="125" hidden="1" customWidth="1"/>
    <col min="9" max="16384" width="21.5" style="125"/>
  </cols>
  <sheetData>
    <row r="1" spans="1:8" ht="21.95" customHeight="1">
      <c r="B1" s="358" t="s">
        <v>1158</v>
      </c>
      <c r="C1" s="358"/>
      <c r="D1" s="358"/>
      <c r="E1" s="358"/>
      <c r="F1" s="358"/>
    </row>
    <row r="2" spans="1:8" s="146" customFormat="1" ht="21.95" customHeight="1">
      <c r="B2" s="364" t="s">
        <v>1159</v>
      </c>
      <c r="C2" s="364"/>
      <c r="D2" s="364"/>
      <c r="E2" s="364"/>
      <c r="F2" s="364"/>
      <c r="G2" s="364"/>
    </row>
    <row r="3" spans="1:8" s="146" customFormat="1" ht="18.75" customHeight="1">
      <c r="B3" s="90"/>
      <c r="C3" s="90"/>
      <c r="D3" s="90"/>
      <c r="E3" s="90"/>
      <c r="F3" s="326"/>
      <c r="G3" s="327"/>
    </row>
    <row r="4" spans="1:8" ht="24" customHeight="1">
      <c r="B4" s="328"/>
      <c r="C4" s="328"/>
      <c r="D4" s="328"/>
      <c r="E4" s="328"/>
      <c r="F4" s="328"/>
      <c r="G4" s="328" t="s">
        <v>2</v>
      </c>
    </row>
    <row r="5" spans="1:8" ht="60.95" customHeight="1">
      <c r="B5" s="142" t="s">
        <v>86</v>
      </c>
      <c r="C5" s="329" t="s">
        <v>87</v>
      </c>
      <c r="D5" s="329" t="s">
        <v>88</v>
      </c>
      <c r="E5" s="329" t="s">
        <v>89</v>
      </c>
      <c r="F5" s="330" t="s">
        <v>90</v>
      </c>
      <c r="G5" s="331" t="s">
        <v>91</v>
      </c>
    </row>
    <row r="6" spans="1:8" ht="20.100000000000001" customHeight="1">
      <c r="B6" s="332" t="s">
        <v>1160</v>
      </c>
      <c r="C6" s="333">
        <v>735618</v>
      </c>
      <c r="D6" s="333">
        <v>776603</v>
      </c>
      <c r="E6" s="333">
        <f>866534.9+1289</f>
        <v>867823.9</v>
      </c>
      <c r="F6" s="333">
        <v>866534.9</v>
      </c>
      <c r="G6" s="334">
        <v>0.99851467561564</v>
      </c>
      <c r="H6" s="125" t="str">
        <f>C6&amp;D6&amp;E6&amp;F6</f>
        <v>735618776603867823.9866534.9</v>
      </c>
    </row>
    <row r="7" spans="1:8" ht="16.5" customHeight="1">
      <c r="A7" s="125">
        <v>201</v>
      </c>
      <c r="B7" s="274" t="s">
        <v>18</v>
      </c>
      <c r="C7" s="335">
        <v>23904</v>
      </c>
      <c r="D7" s="335">
        <v>23904</v>
      </c>
      <c r="E7" s="335">
        <v>37307</v>
      </c>
      <c r="F7" s="335">
        <v>37307</v>
      </c>
      <c r="G7" s="334">
        <v>1</v>
      </c>
      <c r="H7" s="125" t="str">
        <f t="shared" ref="H7:H70" si="0">C7&amp;D7&amp;E7&amp;F7</f>
        <v>23904239043730737307</v>
      </c>
    </row>
    <row r="8" spans="1:8" ht="16.5" customHeight="1">
      <c r="A8" s="125">
        <v>20101</v>
      </c>
      <c r="B8" s="274" t="s">
        <v>93</v>
      </c>
      <c r="C8" s="335">
        <v>964</v>
      </c>
      <c r="D8" s="335">
        <v>964</v>
      </c>
      <c r="E8" s="335">
        <v>1240.6300000000001</v>
      </c>
      <c r="F8" s="335">
        <v>1240.6300000000001</v>
      </c>
      <c r="G8" s="334">
        <v>1</v>
      </c>
      <c r="H8" s="125" t="str">
        <f t="shared" si="0"/>
        <v>9649641240.631240.63</v>
      </c>
    </row>
    <row r="9" spans="1:8" ht="16.5" customHeight="1">
      <c r="A9" s="125">
        <v>2010101</v>
      </c>
      <c r="B9" s="274" t="s">
        <v>94</v>
      </c>
      <c r="C9" s="335">
        <v>602</v>
      </c>
      <c r="D9" s="335">
        <v>602</v>
      </c>
      <c r="E9" s="335">
        <v>889.87</v>
      </c>
      <c r="F9" s="335">
        <v>889.87</v>
      </c>
      <c r="G9" s="334">
        <v>1</v>
      </c>
      <c r="H9" s="125" t="str">
        <f t="shared" si="0"/>
        <v>602602889.87889.87</v>
      </c>
    </row>
    <row r="10" spans="1:8" ht="16.5" customHeight="1">
      <c r="A10" s="125">
        <v>2010102</v>
      </c>
      <c r="B10" s="274" t="s">
        <v>95</v>
      </c>
      <c r="C10" s="335">
        <v>30</v>
      </c>
      <c r="D10" s="335">
        <v>30</v>
      </c>
      <c r="E10" s="335">
        <v>30</v>
      </c>
      <c r="F10" s="335">
        <v>30</v>
      </c>
      <c r="G10" s="334">
        <v>1</v>
      </c>
      <c r="H10" s="125" t="str">
        <f t="shared" si="0"/>
        <v>30303030</v>
      </c>
    </row>
    <row r="11" spans="1:8" ht="16.5" hidden="1" customHeight="1">
      <c r="A11" s="125">
        <v>2010103</v>
      </c>
      <c r="B11" s="274" t="s">
        <v>96</v>
      </c>
      <c r="C11" s="335"/>
      <c r="D11" s="335"/>
      <c r="E11" s="335">
        <v>0</v>
      </c>
      <c r="F11" s="335">
        <v>0</v>
      </c>
      <c r="G11" s="334"/>
      <c r="H11" s="125" t="str">
        <f t="shared" si="0"/>
        <v>00</v>
      </c>
    </row>
    <row r="12" spans="1:8" ht="16.5" customHeight="1">
      <c r="A12" s="125">
        <v>2010104</v>
      </c>
      <c r="B12" s="274" t="s">
        <v>97</v>
      </c>
      <c r="C12" s="335">
        <v>40</v>
      </c>
      <c r="D12" s="335">
        <v>40</v>
      </c>
      <c r="E12" s="335">
        <v>40</v>
      </c>
      <c r="F12" s="335">
        <v>40</v>
      </c>
      <c r="G12" s="334">
        <v>1</v>
      </c>
      <c r="H12" s="125" t="str">
        <f t="shared" si="0"/>
        <v>40404040</v>
      </c>
    </row>
    <row r="13" spans="1:8" ht="16.5" hidden="1" customHeight="1">
      <c r="A13" s="125">
        <v>2010105</v>
      </c>
      <c r="B13" s="274" t="s">
        <v>98</v>
      </c>
      <c r="C13" s="335"/>
      <c r="D13" s="335"/>
      <c r="E13" s="335">
        <v>0</v>
      </c>
      <c r="F13" s="335">
        <v>0</v>
      </c>
      <c r="G13" s="334"/>
      <c r="H13" s="125" t="str">
        <f t="shared" si="0"/>
        <v>00</v>
      </c>
    </row>
    <row r="14" spans="1:8" ht="16.5" customHeight="1">
      <c r="A14" s="125">
        <v>2010106</v>
      </c>
      <c r="B14" s="274" t="s">
        <v>99</v>
      </c>
      <c r="C14" s="335">
        <v>143</v>
      </c>
      <c r="D14" s="335">
        <v>143</v>
      </c>
      <c r="E14" s="335">
        <v>225</v>
      </c>
      <c r="F14" s="335">
        <v>225</v>
      </c>
      <c r="G14" s="334">
        <v>1</v>
      </c>
      <c r="H14" s="125" t="str">
        <f t="shared" si="0"/>
        <v>143143225225</v>
      </c>
    </row>
    <row r="15" spans="1:8" ht="16.5" customHeight="1">
      <c r="A15" s="125">
        <v>2010107</v>
      </c>
      <c r="B15" s="274" t="s">
        <v>100</v>
      </c>
      <c r="C15" s="335">
        <v>30</v>
      </c>
      <c r="D15" s="335">
        <v>30</v>
      </c>
      <c r="E15" s="335">
        <v>30</v>
      </c>
      <c r="F15" s="335">
        <v>30</v>
      </c>
      <c r="G15" s="334">
        <v>1</v>
      </c>
      <c r="H15" s="125" t="str">
        <f t="shared" si="0"/>
        <v>30303030</v>
      </c>
    </row>
    <row r="16" spans="1:8" ht="16.5" customHeight="1">
      <c r="A16" s="125">
        <v>2010108</v>
      </c>
      <c r="B16" s="274" t="s">
        <v>101</v>
      </c>
      <c r="C16" s="335">
        <v>111</v>
      </c>
      <c r="D16" s="335">
        <v>111</v>
      </c>
      <c r="E16" s="335">
        <v>15</v>
      </c>
      <c r="F16" s="335">
        <v>15</v>
      </c>
      <c r="G16" s="334">
        <v>1</v>
      </c>
      <c r="H16" s="125" t="str">
        <f t="shared" si="0"/>
        <v>1111111515</v>
      </c>
    </row>
    <row r="17" spans="1:8" ht="16.5" hidden="1" customHeight="1">
      <c r="A17" s="125">
        <v>2010109</v>
      </c>
      <c r="B17" s="274" t="s">
        <v>102</v>
      </c>
      <c r="C17" s="335"/>
      <c r="D17" s="335"/>
      <c r="E17" s="335">
        <v>0</v>
      </c>
      <c r="F17" s="335">
        <v>0</v>
      </c>
      <c r="G17" s="334"/>
      <c r="H17" s="125" t="str">
        <f t="shared" si="0"/>
        <v>00</v>
      </c>
    </row>
    <row r="18" spans="1:8" ht="16.5" customHeight="1">
      <c r="A18" s="125">
        <v>2010150</v>
      </c>
      <c r="B18" s="274" t="s">
        <v>103</v>
      </c>
      <c r="C18" s="335">
        <v>0</v>
      </c>
      <c r="D18" s="335">
        <v>0</v>
      </c>
      <c r="E18" s="335">
        <v>10.76</v>
      </c>
      <c r="F18" s="335">
        <v>10.76</v>
      </c>
      <c r="G18" s="334">
        <v>1</v>
      </c>
      <c r="H18" s="125" t="str">
        <f t="shared" si="0"/>
        <v>0010.7610.76</v>
      </c>
    </row>
    <row r="19" spans="1:8" ht="16.5" hidden="1" customHeight="1">
      <c r="A19" s="125">
        <v>2010199</v>
      </c>
      <c r="B19" s="274" t="s">
        <v>104</v>
      </c>
      <c r="C19" s="335"/>
      <c r="D19" s="335"/>
      <c r="E19" s="335">
        <v>0</v>
      </c>
      <c r="F19" s="335">
        <v>0</v>
      </c>
      <c r="G19" s="334"/>
      <c r="H19" s="125" t="str">
        <f t="shared" si="0"/>
        <v>00</v>
      </c>
    </row>
    <row r="20" spans="1:8" ht="16.5" customHeight="1">
      <c r="A20" s="125">
        <v>20102</v>
      </c>
      <c r="B20" s="274" t="s">
        <v>105</v>
      </c>
      <c r="C20" s="335">
        <v>1089</v>
      </c>
      <c r="D20" s="335">
        <v>1089</v>
      </c>
      <c r="E20" s="335">
        <v>1261.6500000000001</v>
      </c>
      <c r="F20" s="335">
        <v>1261.6500000000001</v>
      </c>
      <c r="G20" s="334">
        <v>1</v>
      </c>
      <c r="H20" s="125" t="str">
        <f t="shared" si="0"/>
        <v>108910891261.651261.65</v>
      </c>
    </row>
    <row r="21" spans="1:8" ht="16.5" customHeight="1">
      <c r="A21" s="125">
        <v>2010201</v>
      </c>
      <c r="B21" s="274" t="s">
        <v>94</v>
      </c>
      <c r="C21" s="335">
        <v>817</v>
      </c>
      <c r="D21" s="335">
        <v>817</v>
      </c>
      <c r="E21" s="335">
        <v>985.38</v>
      </c>
      <c r="F21" s="335">
        <v>985.38</v>
      </c>
      <c r="G21" s="334">
        <v>1</v>
      </c>
      <c r="H21" s="125" t="str">
        <f t="shared" si="0"/>
        <v>817817985.38985.38</v>
      </c>
    </row>
    <row r="22" spans="1:8" ht="16.5" customHeight="1">
      <c r="A22" s="125">
        <v>2010202</v>
      </c>
      <c r="B22" s="274" t="s">
        <v>95</v>
      </c>
      <c r="C22" s="335">
        <v>27</v>
      </c>
      <c r="D22" s="335">
        <v>27</v>
      </c>
      <c r="E22" s="335">
        <v>26.98</v>
      </c>
      <c r="F22" s="335">
        <v>26.98</v>
      </c>
      <c r="G22" s="334">
        <v>1</v>
      </c>
      <c r="H22" s="125" t="str">
        <f t="shared" si="0"/>
        <v>272726.9826.98</v>
      </c>
    </row>
    <row r="23" spans="1:8" ht="16.5" hidden="1" customHeight="1">
      <c r="A23" s="125">
        <v>2010203</v>
      </c>
      <c r="B23" s="274" t="s">
        <v>96</v>
      </c>
      <c r="C23" s="335"/>
      <c r="D23" s="335"/>
      <c r="E23" s="335">
        <v>0</v>
      </c>
      <c r="F23" s="335">
        <v>0</v>
      </c>
      <c r="G23" s="334"/>
      <c r="H23" s="125" t="str">
        <f t="shared" si="0"/>
        <v>00</v>
      </c>
    </row>
    <row r="24" spans="1:8" ht="16.5" customHeight="1">
      <c r="A24" s="125">
        <v>2010204</v>
      </c>
      <c r="B24" s="274" t="s">
        <v>106</v>
      </c>
      <c r="C24" s="335">
        <v>80</v>
      </c>
      <c r="D24" s="335">
        <v>80</v>
      </c>
      <c r="E24" s="335">
        <v>80</v>
      </c>
      <c r="F24" s="335">
        <v>80</v>
      </c>
      <c r="G24" s="334">
        <v>1</v>
      </c>
      <c r="H24" s="125" t="str">
        <f t="shared" si="0"/>
        <v>80808080</v>
      </c>
    </row>
    <row r="25" spans="1:8" ht="16.5" customHeight="1">
      <c r="A25" s="125">
        <v>2010205</v>
      </c>
      <c r="B25" s="274" t="s">
        <v>107</v>
      </c>
      <c r="C25" s="335">
        <v>123</v>
      </c>
      <c r="D25" s="335">
        <v>123</v>
      </c>
      <c r="E25" s="335">
        <v>123</v>
      </c>
      <c r="F25" s="335">
        <v>123</v>
      </c>
      <c r="G25" s="334">
        <v>1</v>
      </c>
      <c r="H25" s="125" t="str">
        <f t="shared" si="0"/>
        <v>123123123123</v>
      </c>
    </row>
    <row r="26" spans="1:8" ht="16.5" customHeight="1">
      <c r="A26" s="125">
        <v>2010206</v>
      </c>
      <c r="B26" s="274" t="s">
        <v>108</v>
      </c>
      <c r="C26" s="335">
        <v>33</v>
      </c>
      <c r="D26" s="335">
        <v>33</v>
      </c>
      <c r="E26" s="335">
        <v>33</v>
      </c>
      <c r="F26" s="335">
        <v>33</v>
      </c>
      <c r="G26" s="334">
        <v>1</v>
      </c>
      <c r="H26" s="125" t="str">
        <f t="shared" si="0"/>
        <v>33333333</v>
      </c>
    </row>
    <row r="27" spans="1:8" ht="16.5" customHeight="1">
      <c r="A27" s="125">
        <v>2010250</v>
      </c>
      <c r="B27" s="274" t="s">
        <v>103</v>
      </c>
      <c r="C27" s="335">
        <v>9</v>
      </c>
      <c r="D27" s="335">
        <v>9</v>
      </c>
      <c r="E27" s="335">
        <v>13.29</v>
      </c>
      <c r="F27" s="335">
        <v>13.29</v>
      </c>
      <c r="G27" s="334">
        <v>1</v>
      </c>
      <c r="H27" s="125" t="str">
        <f t="shared" si="0"/>
        <v>9913.2913.29</v>
      </c>
    </row>
    <row r="28" spans="1:8" ht="16.5" hidden="1" customHeight="1">
      <c r="A28" s="125">
        <v>2010299</v>
      </c>
      <c r="B28" s="274" t="s">
        <v>109</v>
      </c>
      <c r="C28" s="335"/>
      <c r="D28" s="335"/>
      <c r="E28" s="335">
        <v>0</v>
      </c>
      <c r="F28" s="335">
        <v>0</v>
      </c>
      <c r="G28" s="334"/>
      <c r="H28" s="125" t="str">
        <f t="shared" si="0"/>
        <v>00</v>
      </c>
    </row>
    <row r="29" spans="1:8" ht="16.5" customHeight="1">
      <c r="A29" s="125">
        <v>20103</v>
      </c>
      <c r="B29" s="274" t="s">
        <v>110</v>
      </c>
      <c r="C29" s="335">
        <v>3072</v>
      </c>
      <c r="D29" s="335">
        <v>3072</v>
      </c>
      <c r="E29" s="335">
        <v>3307.13</v>
      </c>
      <c r="F29" s="335">
        <v>3307.13</v>
      </c>
      <c r="G29" s="334">
        <v>1</v>
      </c>
      <c r="H29" s="125" t="str">
        <f t="shared" si="0"/>
        <v>307230723307.133307.13</v>
      </c>
    </row>
    <row r="30" spans="1:8" ht="16.5" customHeight="1">
      <c r="A30" s="125">
        <v>2010301</v>
      </c>
      <c r="B30" s="274" t="s">
        <v>94</v>
      </c>
      <c r="C30" s="335">
        <v>1452</v>
      </c>
      <c r="D30" s="335">
        <v>1452</v>
      </c>
      <c r="E30" s="335">
        <v>1496.11</v>
      </c>
      <c r="F30" s="335">
        <v>1496.11</v>
      </c>
      <c r="G30" s="334">
        <v>1</v>
      </c>
      <c r="H30" s="125" t="str">
        <f t="shared" si="0"/>
        <v>145214521496.111496.11</v>
      </c>
    </row>
    <row r="31" spans="1:8" ht="16.5" customHeight="1">
      <c r="A31" s="125">
        <v>2010302</v>
      </c>
      <c r="B31" s="274" t="s">
        <v>95</v>
      </c>
      <c r="C31" s="335">
        <v>521</v>
      </c>
      <c r="D31" s="335">
        <v>521</v>
      </c>
      <c r="E31" s="335">
        <v>521</v>
      </c>
      <c r="F31" s="335">
        <v>521</v>
      </c>
      <c r="G31" s="334">
        <v>1</v>
      </c>
      <c r="H31" s="125" t="str">
        <f t="shared" si="0"/>
        <v>521521521521</v>
      </c>
    </row>
    <row r="32" spans="1:8" ht="16.5" hidden="1" customHeight="1">
      <c r="A32" s="125">
        <v>2010303</v>
      </c>
      <c r="B32" s="274" t="s">
        <v>96</v>
      </c>
      <c r="C32" s="335"/>
      <c r="D32" s="335"/>
      <c r="E32" s="335">
        <v>0</v>
      </c>
      <c r="F32" s="335">
        <v>0</v>
      </c>
      <c r="G32" s="334"/>
      <c r="H32" s="125" t="str">
        <f t="shared" si="0"/>
        <v>00</v>
      </c>
    </row>
    <row r="33" spans="1:8" ht="16.5" hidden="1" customHeight="1">
      <c r="A33" s="125">
        <v>2010304</v>
      </c>
      <c r="B33" s="274" t="s">
        <v>111</v>
      </c>
      <c r="C33" s="335"/>
      <c r="D33" s="335"/>
      <c r="E33" s="335">
        <v>0</v>
      </c>
      <c r="F33" s="335">
        <v>0</v>
      </c>
      <c r="G33" s="334"/>
      <c r="H33" s="125" t="str">
        <f t="shared" si="0"/>
        <v>00</v>
      </c>
    </row>
    <row r="34" spans="1:8" ht="16.5" hidden="1" customHeight="1">
      <c r="A34" s="125">
        <v>2010305</v>
      </c>
      <c r="B34" s="274" t="s">
        <v>112</v>
      </c>
      <c r="C34" s="335"/>
      <c r="D34" s="335"/>
      <c r="E34" s="335">
        <v>0</v>
      </c>
      <c r="F34" s="335">
        <v>0</v>
      </c>
      <c r="G34" s="334"/>
      <c r="H34" s="125" t="str">
        <f t="shared" si="0"/>
        <v>00</v>
      </c>
    </row>
    <row r="35" spans="1:8" ht="16.5" customHeight="1">
      <c r="A35" s="125">
        <v>2010306</v>
      </c>
      <c r="B35" s="274" t="s">
        <v>113</v>
      </c>
      <c r="C35" s="335">
        <v>113</v>
      </c>
      <c r="D35" s="335">
        <v>113</v>
      </c>
      <c r="E35" s="335">
        <v>112.9</v>
      </c>
      <c r="F35" s="335">
        <v>112.9</v>
      </c>
      <c r="G35" s="334">
        <v>1</v>
      </c>
      <c r="H35" s="125" t="str">
        <f t="shared" si="0"/>
        <v>113113112.9112.9</v>
      </c>
    </row>
    <row r="36" spans="1:8" ht="16.5" customHeight="1">
      <c r="A36" s="125">
        <v>2010308</v>
      </c>
      <c r="B36" s="274" t="s">
        <v>114</v>
      </c>
      <c r="C36" s="335">
        <v>304</v>
      </c>
      <c r="D36" s="335">
        <v>304</v>
      </c>
      <c r="E36" s="335">
        <v>304.33</v>
      </c>
      <c r="F36" s="335">
        <v>304.33</v>
      </c>
      <c r="G36" s="334">
        <v>1</v>
      </c>
      <c r="H36" s="125" t="str">
        <f t="shared" si="0"/>
        <v>304304304.33304.33</v>
      </c>
    </row>
    <row r="37" spans="1:8" ht="16.5" hidden="1" customHeight="1">
      <c r="A37" s="125">
        <v>2010309</v>
      </c>
      <c r="B37" s="274" t="s">
        <v>115</v>
      </c>
      <c r="C37" s="335"/>
      <c r="D37" s="335"/>
      <c r="E37" s="335">
        <v>0</v>
      </c>
      <c r="F37" s="335">
        <v>0</v>
      </c>
      <c r="G37" s="334"/>
      <c r="H37" s="125" t="str">
        <f t="shared" si="0"/>
        <v>00</v>
      </c>
    </row>
    <row r="38" spans="1:8" ht="16.5" customHeight="1">
      <c r="A38" s="125">
        <v>2010350</v>
      </c>
      <c r="B38" s="274" t="s">
        <v>103</v>
      </c>
      <c r="C38" s="335">
        <v>552</v>
      </c>
      <c r="D38" s="335">
        <v>552</v>
      </c>
      <c r="E38" s="335">
        <v>742.79</v>
      </c>
      <c r="F38" s="335">
        <v>742.79</v>
      </c>
      <c r="G38" s="334">
        <v>1</v>
      </c>
      <c r="H38" s="125" t="str">
        <f t="shared" si="0"/>
        <v>552552742.79742.79</v>
      </c>
    </row>
    <row r="39" spans="1:8" ht="16.5" customHeight="1">
      <c r="A39" s="125">
        <v>2010399</v>
      </c>
      <c r="B39" s="274" t="s">
        <v>116</v>
      </c>
      <c r="C39" s="335">
        <v>130</v>
      </c>
      <c r="D39" s="335">
        <v>130</v>
      </c>
      <c r="E39" s="335">
        <v>130</v>
      </c>
      <c r="F39" s="335">
        <v>130</v>
      </c>
      <c r="G39" s="334">
        <v>1</v>
      </c>
      <c r="H39" s="125" t="str">
        <f t="shared" si="0"/>
        <v>130130130130</v>
      </c>
    </row>
    <row r="40" spans="1:8" ht="16.5" customHeight="1">
      <c r="A40" s="125">
        <v>20104</v>
      </c>
      <c r="B40" s="274" t="s">
        <v>117</v>
      </c>
      <c r="C40" s="335">
        <v>641</v>
      </c>
      <c r="D40" s="335">
        <v>641</v>
      </c>
      <c r="E40" s="335">
        <v>728.53</v>
      </c>
      <c r="F40" s="335">
        <v>728.53</v>
      </c>
      <c r="G40" s="334">
        <v>1</v>
      </c>
      <c r="H40" s="125" t="str">
        <f t="shared" si="0"/>
        <v>641641728.53728.53</v>
      </c>
    </row>
    <row r="41" spans="1:8" ht="16.5" customHeight="1">
      <c r="A41" s="125">
        <v>2010401</v>
      </c>
      <c r="B41" s="274" t="s">
        <v>94</v>
      </c>
      <c r="C41" s="335">
        <v>552</v>
      </c>
      <c r="D41" s="335">
        <v>552</v>
      </c>
      <c r="E41" s="335">
        <v>604.15</v>
      </c>
      <c r="F41" s="335">
        <v>604.15</v>
      </c>
      <c r="G41" s="334">
        <v>1</v>
      </c>
      <c r="H41" s="125" t="str">
        <f t="shared" si="0"/>
        <v>552552604.15604.15</v>
      </c>
    </row>
    <row r="42" spans="1:8" ht="16.5" hidden="1" customHeight="1">
      <c r="A42" s="125">
        <v>2010402</v>
      </c>
      <c r="B42" s="274" t="s">
        <v>95</v>
      </c>
      <c r="C42" s="335"/>
      <c r="D42" s="335"/>
      <c r="E42" s="335">
        <v>0</v>
      </c>
      <c r="F42" s="335">
        <v>0</v>
      </c>
      <c r="G42" s="334"/>
      <c r="H42" s="125" t="str">
        <f t="shared" si="0"/>
        <v>00</v>
      </c>
    </row>
    <row r="43" spans="1:8" ht="16.5" hidden="1" customHeight="1">
      <c r="A43" s="125">
        <v>2010403</v>
      </c>
      <c r="B43" s="274" t="s">
        <v>96</v>
      </c>
      <c r="C43" s="335"/>
      <c r="D43" s="335"/>
      <c r="E43" s="335">
        <v>0</v>
      </c>
      <c r="F43" s="335">
        <v>0</v>
      </c>
      <c r="G43" s="334"/>
      <c r="H43" s="125" t="str">
        <f t="shared" si="0"/>
        <v>00</v>
      </c>
    </row>
    <row r="44" spans="1:8" ht="16.5" customHeight="1">
      <c r="A44" s="125">
        <v>2010404</v>
      </c>
      <c r="B44" s="274" t="s">
        <v>118</v>
      </c>
      <c r="C44" s="335">
        <v>0</v>
      </c>
      <c r="D44" s="335">
        <v>0</v>
      </c>
      <c r="E44" s="335">
        <v>60</v>
      </c>
      <c r="F44" s="335">
        <v>60</v>
      </c>
      <c r="G44" s="334">
        <v>1</v>
      </c>
      <c r="H44" s="125" t="str">
        <f t="shared" si="0"/>
        <v>006060</v>
      </c>
    </row>
    <row r="45" spans="1:8" ht="16.5" hidden="1" customHeight="1">
      <c r="A45" s="125">
        <v>2010405</v>
      </c>
      <c r="B45" s="274" t="s">
        <v>119</v>
      </c>
      <c r="C45" s="335"/>
      <c r="D45" s="335"/>
      <c r="E45" s="335">
        <v>0</v>
      </c>
      <c r="F45" s="335">
        <v>0</v>
      </c>
      <c r="G45" s="334"/>
      <c r="H45" s="125" t="str">
        <f t="shared" si="0"/>
        <v>00</v>
      </c>
    </row>
    <row r="46" spans="1:8" ht="16.5" hidden="1" customHeight="1">
      <c r="A46" s="125">
        <v>2010406</v>
      </c>
      <c r="B46" s="274" t="s">
        <v>120</v>
      </c>
      <c r="C46" s="335"/>
      <c r="D46" s="335"/>
      <c r="E46" s="335">
        <v>0</v>
      </c>
      <c r="F46" s="335">
        <v>0</v>
      </c>
      <c r="G46" s="334"/>
      <c r="H46" s="125" t="str">
        <f t="shared" si="0"/>
        <v>00</v>
      </c>
    </row>
    <row r="47" spans="1:8" ht="16.5" hidden="1" customHeight="1">
      <c r="A47" s="125">
        <v>2010407</v>
      </c>
      <c r="B47" s="274" t="s">
        <v>121</v>
      </c>
      <c r="C47" s="335"/>
      <c r="D47" s="335"/>
      <c r="E47" s="335">
        <v>0</v>
      </c>
      <c r="F47" s="335">
        <v>0</v>
      </c>
      <c r="G47" s="334"/>
      <c r="H47" s="125" t="str">
        <f t="shared" si="0"/>
        <v>00</v>
      </c>
    </row>
    <row r="48" spans="1:8" ht="16.5" customHeight="1">
      <c r="A48" s="125">
        <v>2010408</v>
      </c>
      <c r="B48" s="274" t="s">
        <v>122</v>
      </c>
      <c r="C48" s="335">
        <v>20</v>
      </c>
      <c r="D48" s="335">
        <v>20</v>
      </c>
      <c r="E48" s="335">
        <v>27.56</v>
      </c>
      <c r="F48" s="335">
        <v>27.56</v>
      </c>
      <c r="G48" s="334">
        <v>1</v>
      </c>
      <c r="H48" s="125" t="str">
        <f t="shared" si="0"/>
        <v>202027.5627.56</v>
      </c>
    </row>
    <row r="49" spans="1:8" ht="16.5" customHeight="1">
      <c r="A49" s="125">
        <v>2010450</v>
      </c>
      <c r="B49" s="274" t="s">
        <v>103</v>
      </c>
      <c r="C49" s="335"/>
      <c r="D49" s="335"/>
      <c r="E49" s="335">
        <v>27.82</v>
      </c>
      <c r="F49" s="335">
        <v>27.82</v>
      </c>
      <c r="G49" s="334">
        <v>1</v>
      </c>
      <c r="H49" s="125" t="str">
        <f t="shared" si="0"/>
        <v>27.8227.82</v>
      </c>
    </row>
    <row r="50" spans="1:8" ht="16.5" customHeight="1">
      <c r="A50" s="125">
        <v>2010499</v>
      </c>
      <c r="B50" s="274" t="s">
        <v>123</v>
      </c>
      <c r="C50" s="335">
        <v>0</v>
      </c>
      <c r="D50" s="335">
        <v>0</v>
      </c>
      <c r="E50" s="335">
        <v>9</v>
      </c>
      <c r="F50" s="335">
        <v>9</v>
      </c>
      <c r="G50" s="334">
        <v>1</v>
      </c>
      <c r="H50" s="125" t="str">
        <f t="shared" si="0"/>
        <v>0099</v>
      </c>
    </row>
    <row r="51" spans="1:8" ht="16.5" customHeight="1">
      <c r="A51" s="125">
        <v>20105</v>
      </c>
      <c r="B51" s="274" t="s">
        <v>124</v>
      </c>
      <c r="C51" s="335">
        <v>743</v>
      </c>
      <c r="D51" s="335">
        <v>743</v>
      </c>
      <c r="E51" s="335">
        <v>770.58</v>
      </c>
      <c r="F51" s="335">
        <v>770.58</v>
      </c>
      <c r="G51" s="334">
        <v>1</v>
      </c>
      <c r="H51" s="125" t="str">
        <f t="shared" si="0"/>
        <v>743743770.58770.58</v>
      </c>
    </row>
    <row r="52" spans="1:8" ht="16.5" customHeight="1">
      <c r="A52" s="125">
        <v>2010501</v>
      </c>
      <c r="B52" s="274" t="s">
        <v>94</v>
      </c>
      <c r="C52" s="335">
        <v>262</v>
      </c>
      <c r="D52" s="335">
        <v>262</v>
      </c>
      <c r="E52" s="335">
        <v>288.39</v>
      </c>
      <c r="F52" s="335">
        <v>288.39</v>
      </c>
      <c r="G52" s="334">
        <v>1</v>
      </c>
      <c r="H52" s="125" t="str">
        <f t="shared" si="0"/>
        <v>262262288.39288.39</v>
      </c>
    </row>
    <row r="53" spans="1:8" ht="16.5" hidden="1" customHeight="1">
      <c r="A53" s="125">
        <v>2010502</v>
      </c>
      <c r="B53" s="274" t="s">
        <v>95</v>
      </c>
      <c r="C53" s="335"/>
      <c r="D53" s="335"/>
      <c r="E53" s="335">
        <v>0</v>
      </c>
      <c r="F53" s="335">
        <v>0</v>
      </c>
      <c r="G53" s="334"/>
      <c r="H53" s="125" t="str">
        <f t="shared" si="0"/>
        <v>00</v>
      </c>
    </row>
    <row r="54" spans="1:8" ht="16.5" customHeight="1">
      <c r="A54" s="125">
        <v>2010503</v>
      </c>
      <c r="B54" s="274" t="s">
        <v>96</v>
      </c>
      <c r="C54" s="335">
        <v>20</v>
      </c>
      <c r="D54" s="335">
        <v>20</v>
      </c>
      <c r="E54" s="335">
        <v>20</v>
      </c>
      <c r="F54" s="335">
        <v>20</v>
      </c>
      <c r="G54" s="334">
        <v>1</v>
      </c>
      <c r="H54" s="125" t="str">
        <f t="shared" si="0"/>
        <v>20202020</v>
      </c>
    </row>
    <row r="55" spans="1:8" ht="16.5" hidden="1" customHeight="1">
      <c r="A55" s="125">
        <v>2010504</v>
      </c>
      <c r="B55" s="274" t="s">
        <v>125</v>
      </c>
      <c r="C55" s="335"/>
      <c r="D55" s="335"/>
      <c r="E55" s="335">
        <v>0</v>
      </c>
      <c r="F55" s="335">
        <v>0</v>
      </c>
      <c r="G55" s="334"/>
      <c r="H55" s="125" t="str">
        <f t="shared" si="0"/>
        <v>00</v>
      </c>
    </row>
    <row r="56" spans="1:8" ht="16.5" customHeight="1">
      <c r="A56" s="125">
        <v>2010505</v>
      </c>
      <c r="B56" s="274" t="s">
        <v>126</v>
      </c>
      <c r="C56" s="335">
        <v>8</v>
      </c>
      <c r="D56" s="335">
        <v>8</v>
      </c>
      <c r="E56" s="335">
        <v>8</v>
      </c>
      <c r="F56" s="335">
        <v>8</v>
      </c>
      <c r="G56" s="334">
        <v>1</v>
      </c>
      <c r="H56" s="125" t="str">
        <f t="shared" si="0"/>
        <v>8888</v>
      </c>
    </row>
    <row r="57" spans="1:8" ht="16.5" hidden="1" customHeight="1">
      <c r="A57" s="125">
        <v>2010506</v>
      </c>
      <c r="B57" s="274" t="s">
        <v>127</v>
      </c>
      <c r="C57" s="335"/>
      <c r="D57" s="335"/>
      <c r="E57" s="335">
        <v>0</v>
      </c>
      <c r="F57" s="335">
        <v>0</v>
      </c>
      <c r="G57" s="334"/>
      <c r="H57" s="125" t="str">
        <f t="shared" si="0"/>
        <v>00</v>
      </c>
    </row>
    <row r="58" spans="1:8" ht="16.5" customHeight="1">
      <c r="A58" s="125">
        <v>2010507</v>
      </c>
      <c r="B58" s="274" t="s">
        <v>128</v>
      </c>
      <c r="C58" s="335">
        <v>350</v>
      </c>
      <c r="D58" s="335">
        <v>350</v>
      </c>
      <c r="E58" s="335">
        <v>350</v>
      </c>
      <c r="F58" s="335">
        <v>350</v>
      </c>
      <c r="G58" s="334">
        <v>1</v>
      </c>
      <c r="H58" s="125" t="str">
        <f t="shared" si="0"/>
        <v>350350350350</v>
      </c>
    </row>
    <row r="59" spans="1:8" ht="16.5" customHeight="1">
      <c r="A59" s="125">
        <v>2010508</v>
      </c>
      <c r="B59" s="274" t="s">
        <v>129</v>
      </c>
      <c r="C59" s="335">
        <v>81</v>
      </c>
      <c r="D59" s="335">
        <v>81</v>
      </c>
      <c r="E59" s="335">
        <v>73.7</v>
      </c>
      <c r="F59" s="335">
        <v>73.7</v>
      </c>
      <c r="G59" s="334">
        <v>1</v>
      </c>
      <c r="H59" s="125" t="str">
        <f t="shared" si="0"/>
        <v>818173.773.7</v>
      </c>
    </row>
    <row r="60" spans="1:8" ht="16.5" customHeight="1">
      <c r="A60" s="125">
        <v>2010550</v>
      </c>
      <c r="B60" s="274" t="s">
        <v>103</v>
      </c>
      <c r="C60" s="335">
        <v>22</v>
      </c>
      <c r="D60" s="335">
        <v>22</v>
      </c>
      <c r="E60" s="335">
        <v>30.49</v>
      </c>
      <c r="F60" s="335">
        <v>30.49</v>
      </c>
      <c r="G60" s="334">
        <v>1</v>
      </c>
      <c r="H60" s="125" t="str">
        <f t="shared" si="0"/>
        <v>222230.4930.49</v>
      </c>
    </row>
    <row r="61" spans="1:8" ht="16.5" hidden="1" customHeight="1">
      <c r="A61" s="125">
        <v>2010599</v>
      </c>
      <c r="B61" s="274" t="s">
        <v>130</v>
      </c>
      <c r="C61" s="335"/>
      <c r="D61" s="335"/>
      <c r="E61" s="335">
        <v>0</v>
      </c>
      <c r="F61" s="335">
        <v>0</v>
      </c>
      <c r="G61" s="334"/>
      <c r="H61" s="125" t="str">
        <f t="shared" si="0"/>
        <v>00</v>
      </c>
    </row>
    <row r="62" spans="1:8" ht="16.5" customHeight="1">
      <c r="A62" s="125">
        <v>20106</v>
      </c>
      <c r="B62" s="274" t="s">
        <v>131</v>
      </c>
      <c r="C62" s="335">
        <v>1969</v>
      </c>
      <c r="D62" s="335">
        <v>1969</v>
      </c>
      <c r="E62" s="335">
        <v>1681.61</v>
      </c>
      <c r="F62" s="335">
        <v>1681.61</v>
      </c>
      <c r="G62" s="334">
        <v>1</v>
      </c>
      <c r="H62" s="125" t="str">
        <f t="shared" si="0"/>
        <v>196919691681.611681.61</v>
      </c>
    </row>
    <row r="63" spans="1:8" ht="16.5" customHeight="1">
      <c r="A63" s="125">
        <v>2010601</v>
      </c>
      <c r="B63" s="274" t="s">
        <v>94</v>
      </c>
      <c r="C63" s="335">
        <v>813</v>
      </c>
      <c r="D63" s="335">
        <v>813</v>
      </c>
      <c r="E63" s="335">
        <v>940.24</v>
      </c>
      <c r="F63" s="335">
        <v>940.24</v>
      </c>
      <c r="G63" s="334">
        <v>1</v>
      </c>
      <c r="H63" s="125" t="str">
        <f t="shared" si="0"/>
        <v>813813940.24940.24</v>
      </c>
    </row>
    <row r="64" spans="1:8" ht="16.5" customHeight="1">
      <c r="A64" s="125">
        <v>2010602</v>
      </c>
      <c r="B64" s="274" t="s">
        <v>95</v>
      </c>
      <c r="C64" s="335">
        <v>121</v>
      </c>
      <c r="D64" s="335">
        <v>121</v>
      </c>
      <c r="E64" s="335">
        <v>141.9</v>
      </c>
      <c r="F64" s="335">
        <v>141.9</v>
      </c>
      <c r="G64" s="334">
        <v>1</v>
      </c>
      <c r="H64" s="125" t="str">
        <f t="shared" si="0"/>
        <v>121121141.9141.9</v>
      </c>
    </row>
    <row r="65" spans="1:8" ht="16.5" hidden="1" customHeight="1">
      <c r="A65" s="125">
        <v>2010603</v>
      </c>
      <c r="B65" s="274" t="s">
        <v>96</v>
      </c>
      <c r="C65" s="335"/>
      <c r="D65" s="335"/>
      <c r="E65" s="335">
        <v>0</v>
      </c>
      <c r="F65" s="335">
        <v>0</v>
      </c>
      <c r="G65" s="334"/>
      <c r="H65" s="125" t="str">
        <f t="shared" si="0"/>
        <v>00</v>
      </c>
    </row>
    <row r="66" spans="1:8" ht="16.5" customHeight="1">
      <c r="A66" s="125">
        <v>2010604</v>
      </c>
      <c r="B66" s="274" t="s">
        <v>132</v>
      </c>
      <c r="C66" s="335">
        <v>40</v>
      </c>
      <c r="D66" s="335">
        <v>40</v>
      </c>
      <c r="E66" s="335">
        <v>40</v>
      </c>
      <c r="F66" s="335">
        <v>40</v>
      </c>
      <c r="G66" s="334">
        <v>1</v>
      </c>
      <c r="H66" s="125" t="str">
        <f t="shared" si="0"/>
        <v>40404040</v>
      </c>
    </row>
    <row r="67" spans="1:8" ht="16.5" customHeight="1">
      <c r="A67" s="125">
        <v>2010605</v>
      </c>
      <c r="B67" s="274" t="s">
        <v>133</v>
      </c>
      <c r="C67" s="335">
        <v>40</v>
      </c>
      <c r="D67" s="335">
        <v>40</v>
      </c>
      <c r="E67" s="335">
        <v>40</v>
      </c>
      <c r="F67" s="335">
        <v>40</v>
      </c>
      <c r="G67" s="334">
        <v>1</v>
      </c>
      <c r="H67" s="125" t="str">
        <f t="shared" si="0"/>
        <v>40404040</v>
      </c>
    </row>
    <row r="68" spans="1:8" ht="16.5" hidden="1" customHeight="1">
      <c r="A68" s="125">
        <v>2010606</v>
      </c>
      <c r="B68" s="274" t="s">
        <v>134</v>
      </c>
      <c r="C68" s="335"/>
      <c r="D68" s="335"/>
      <c r="E68" s="335">
        <v>0</v>
      </c>
      <c r="F68" s="335">
        <v>0</v>
      </c>
      <c r="G68" s="334"/>
      <c r="H68" s="125" t="str">
        <f t="shared" si="0"/>
        <v>00</v>
      </c>
    </row>
    <row r="69" spans="1:8" ht="16.5" customHeight="1">
      <c r="A69" s="125">
        <v>2010607</v>
      </c>
      <c r="B69" s="274" t="s">
        <v>135</v>
      </c>
      <c r="C69" s="335">
        <v>160</v>
      </c>
      <c r="D69" s="335">
        <v>160</v>
      </c>
      <c r="E69" s="335">
        <v>160</v>
      </c>
      <c r="F69" s="335">
        <v>160</v>
      </c>
      <c r="G69" s="334">
        <v>1</v>
      </c>
      <c r="H69" s="125" t="str">
        <f t="shared" si="0"/>
        <v>160160160160</v>
      </c>
    </row>
    <row r="70" spans="1:8" ht="16.5" customHeight="1">
      <c r="A70" s="125">
        <v>2010608</v>
      </c>
      <c r="B70" s="274" t="s">
        <v>136</v>
      </c>
      <c r="C70" s="335">
        <v>530</v>
      </c>
      <c r="D70" s="335">
        <v>530</v>
      </c>
      <c r="E70" s="335">
        <v>30</v>
      </c>
      <c r="F70" s="335">
        <v>30</v>
      </c>
      <c r="G70" s="334">
        <v>1</v>
      </c>
      <c r="H70" s="125" t="str">
        <f t="shared" si="0"/>
        <v>5305303030</v>
      </c>
    </row>
    <row r="71" spans="1:8" ht="16.5" customHeight="1">
      <c r="A71" s="125">
        <v>2010650</v>
      </c>
      <c r="B71" s="274" t="s">
        <v>103</v>
      </c>
      <c r="C71" s="335">
        <v>205</v>
      </c>
      <c r="D71" s="335">
        <v>205</v>
      </c>
      <c r="E71" s="335">
        <v>269.47000000000003</v>
      </c>
      <c r="F71" s="335">
        <v>269.47000000000003</v>
      </c>
      <c r="G71" s="334">
        <v>1</v>
      </c>
      <c r="H71" s="125" t="str">
        <f t="shared" ref="H71:H134" si="1">C71&amp;D71&amp;E71&amp;F71</f>
        <v>205205269.47269.47</v>
      </c>
    </row>
    <row r="72" spans="1:8" ht="16.5" customHeight="1">
      <c r="A72" s="125">
        <v>2010699</v>
      </c>
      <c r="B72" s="274" t="s">
        <v>137</v>
      </c>
      <c r="C72" s="335">
        <v>60</v>
      </c>
      <c r="D72" s="335">
        <v>60</v>
      </c>
      <c r="E72" s="335">
        <v>60</v>
      </c>
      <c r="F72" s="335">
        <v>60</v>
      </c>
      <c r="G72" s="334">
        <v>1</v>
      </c>
      <c r="H72" s="125" t="str">
        <f t="shared" si="1"/>
        <v>60606060</v>
      </c>
    </row>
    <row r="73" spans="1:8" ht="16.5" customHeight="1">
      <c r="A73" s="125">
        <v>20107</v>
      </c>
      <c r="B73" s="274" t="s">
        <v>138</v>
      </c>
      <c r="C73" s="335">
        <v>0</v>
      </c>
      <c r="D73" s="335">
        <v>0</v>
      </c>
      <c r="E73" s="335">
        <v>1961.43</v>
      </c>
      <c r="F73" s="335">
        <v>1961.43</v>
      </c>
      <c r="G73" s="334">
        <v>1</v>
      </c>
      <c r="H73" s="125" t="str">
        <f t="shared" si="1"/>
        <v>001961.431961.43</v>
      </c>
    </row>
    <row r="74" spans="1:8" ht="16.5" hidden="1" customHeight="1">
      <c r="A74" s="125">
        <v>2010701</v>
      </c>
      <c r="B74" s="274" t="s">
        <v>94</v>
      </c>
      <c r="C74" s="335"/>
      <c r="D74" s="335"/>
      <c r="E74" s="335">
        <v>0</v>
      </c>
      <c r="F74" s="335">
        <v>0</v>
      </c>
      <c r="G74" s="334"/>
      <c r="H74" s="125" t="str">
        <f t="shared" si="1"/>
        <v>00</v>
      </c>
    </row>
    <row r="75" spans="1:8" ht="16.5" hidden="1" customHeight="1">
      <c r="A75" s="125">
        <v>2010702</v>
      </c>
      <c r="B75" s="274" t="s">
        <v>95</v>
      </c>
      <c r="C75" s="335"/>
      <c r="D75" s="335"/>
      <c r="E75" s="335">
        <v>0</v>
      </c>
      <c r="F75" s="335">
        <v>0</v>
      </c>
      <c r="G75" s="334"/>
      <c r="H75" s="125" t="str">
        <f t="shared" si="1"/>
        <v>00</v>
      </c>
    </row>
    <row r="76" spans="1:8" ht="16.5" hidden="1" customHeight="1">
      <c r="A76" s="125">
        <v>2010703</v>
      </c>
      <c r="B76" s="274" t="s">
        <v>96</v>
      </c>
      <c r="C76" s="335"/>
      <c r="D76" s="335"/>
      <c r="E76" s="335">
        <v>0</v>
      </c>
      <c r="F76" s="335">
        <v>0</v>
      </c>
      <c r="G76" s="334"/>
      <c r="H76" s="125" t="str">
        <f t="shared" si="1"/>
        <v>00</v>
      </c>
    </row>
    <row r="77" spans="1:8" ht="16.5" hidden="1" customHeight="1">
      <c r="A77" s="125">
        <v>2010704</v>
      </c>
      <c r="B77" s="274" t="s">
        <v>139</v>
      </c>
      <c r="C77" s="335"/>
      <c r="D77" s="335"/>
      <c r="E77" s="335">
        <v>0</v>
      </c>
      <c r="F77" s="335">
        <v>0</v>
      </c>
      <c r="G77" s="334"/>
      <c r="H77" s="125" t="str">
        <f t="shared" si="1"/>
        <v>00</v>
      </c>
    </row>
    <row r="78" spans="1:8" ht="16.5" hidden="1" customHeight="1">
      <c r="A78" s="125">
        <v>2010705</v>
      </c>
      <c r="B78" s="274" t="s">
        <v>140</v>
      </c>
      <c r="C78" s="335"/>
      <c r="D78" s="335"/>
      <c r="E78" s="335">
        <v>0</v>
      </c>
      <c r="F78" s="335">
        <v>0</v>
      </c>
      <c r="G78" s="334"/>
      <c r="H78" s="125" t="str">
        <f t="shared" si="1"/>
        <v>00</v>
      </c>
    </row>
    <row r="79" spans="1:8" ht="16.5" hidden="1" customHeight="1">
      <c r="A79" s="125">
        <v>2010706</v>
      </c>
      <c r="B79" s="274" t="s">
        <v>141</v>
      </c>
      <c r="C79" s="335"/>
      <c r="D79" s="335"/>
      <c r="E79" s="335">
        <v>0</v>
      </c>
      <c r="F79" s="335">
        <v>0</v>
      </c>
      <c r="G79" s="334"/>
      <c r="H79" s="125" t="str">
        <f t="shared" si="1"/>
        <v>00</v>
      </c>
    </row>
    <row r="80" spans="1:8" ht="16.5" hidden="1" customHeight="1">
      <c r="A80" s="125">
        <v>2010707</v>
      </c>
      <c r="B80" s="274" t="s">
        <v>142</v>
      </c>
      <c r="C80" s="335"/>
      <c r="D80" s="335"/>
      <c r="E80" s="335">
        <v>0</v>
      </c>
      <c r="F80" s="335">
        <v>0</v>
      </c>
      <c r="G80" s="334"/>
      <c r="H80" s="125" t="str">
        <f t="shared" si="1"/>
        <v>00</v>
      </c>
    </row>
    <row r="81" spans="1:8" ht="16.5" hidden="1" customHeight="1">
      <c r="A81" s="125">
        <v>2010708</v>
      </c>
      <c r="B81" s="274" t="s">
        <v>143</v>
      </c>
      <c r="C81" s="335"/>
      <c r="D81" s="335"/>
      <c r="E81" s="335">
        <v>0</v>
      </c>
      <c r="F81" s="335">
        <v>0</v>
      </c>
      <c r="G81" s="334"/>
      <c r="H81" s="125" t="str">
        <f t="shared" si="1"/>
        <v>00</v>
      </c>
    </row>
    <row r="82" spans="1:8" ht="16.5" hidden="1" customHeight="1">
      <c r="A82" s="125">
        <v>2010709</v>
      </c>
      <c r="B82" s="274" t="s">
        <v>135</v>
      </c>
      <c r="C82" s="335"/>
      <c r="D82" s="335"/>
      <c r="E82" s="335">
        <v>0</v>
      </c>
      <c r="F82" s="335">
        <v>0</v>
      </c>
      <c r="G82" s="334"/>
      <c r="H82" s="125" t="str">
        <f t="shared" si="1"/>
        <v>00</v>
      </c>
    </row>
    <row r="83" spans="1:8" ht="16.5" hidden="1" customHeight="1">
      <c r="A83" s="125">
        <v>2010750</v>
      </c>
      <c r="B83" s="274" t="s">
        <v>103</v>
      </c>
      <c r="C83" s="335"/>
      <c r="D83" s="335"/>
      <c r="E83" s="335">
        <v>0</v>
      </c>
      <c r="F83" s="335">
        <v>0</v>
      </c>
      <c r="G83" s="334"/>
      <c r="H83" s="125" t="str">
        <f t="shared" si="1"/>
        <v>00</v>
      </c>
    </row>
    <row r="84" spans="1:8" ht="16.5" customHeight="1">
      <c r="A84" s="125">
        <v>2010799</v>
      </c>
      <c r="B84" s="274" t="s">
        <v>144</v>
      </c>
      <c r="C84" s="335">
        <v>0</v>
      </c>
      <c r="D84" s="335">
        <v>0</v>
      </c>
      <c r="E84" s="335">
        <v>1961.43</v>
      </c>
      <c r="F84" s="335">
        <v>1961.43</v>
      </c>
      <c r="G84" s="334">
        <v>1</v>
      </c>
      <c r="H84" s="125" t="str">
        <f t="shared" si="1"/>
        <v>001961.431961.43</v>
      </c>
    </row>
    <row r="85" spans="1:8" ht="16.5" customHeight="1">
      <c r="A85" s="125">
        <v>20108</v>
      </c>
      <c r="B85" s="274" t="s">
        <v>145</v>
      </c>
      <c r="C85" s="335">
        <v>500</v>
      </c>
      <c r="D85" s="335">
        <v>500</v>
      </c>
      <c r="E85" s="335">
        <v>500</v>
      </c>
      <c r="F85" s="335">
        <v>500</v>
      </c>
      <c r="G85" s="334">
        <v>1</v>
      </c>
      <c r="H85" s="125" t="str">
        <f t="shared" si="1"/>
        <v>500500500500</v>
      </c>
    </row>
    <row r="86" spans="1:8" ht="16.5" hidden="1" customHeight="1">
      <c r="A86" s="125">
        <v>2010801</v>
      </c>
      <c r="B86" s="274" t="s">
        <v>94</v>
      </c>
      <c r="C86" s="335"/>
      <c r="D86" s="335"/>
      <c r="E86" s="335">
        <v>0</v>
      </c>
      <c r="F86" s="335">
        <v>0</v>
      </c>
      <c r="G86" s="334"/>
      <c r="H86" s="125" t="str">
        <f t="shared" si="1"/>
        <v>00</v>
      </c>
    </row>
    <row r="87" spans="1:8" ht="16.5" hidden="1" customHeight="1">
      <c r="A87" s="125">
        <v>2010802</v>
      </c>
      <c r="B87" s="274" t="s">
        <v>95</v>
      </c>
      <c r="C87" s="335"/>
      <c r="D87" s="335"/>
      <c r="E87" s="335">
        <v>0</v>
      </c>
      <c r="F87" s="335">
        <v>0</v>
      </c>
      <c r="G87" s="334"/>
      <c r="H87" s="125" t="str">
        <f t="shared" si="1"/>
        <v>00</v>
      </c>
    </row>
    <row r="88" spans="1:8" ht="16.5" hidden="1" customHeight="1">
      <c r="A88" s="125">
        <v>2010803</v>
      </c>
      <c r="B88" s="274" t="s">
        <v>96</v>
      </c>
      <c r="C88" s="335"/>
      <c r="D88" s="335"/>
      <c r="E88" s="335">
        <v>0</v>
      </c>
      <c r="F88" s="335">
        <v>0</v>
      </c>
      <c r="G88" s="334"/>
      <c r="H88" s="125" t="str">
        <f t="shared" si="1"/>
        <v>00</v>
      </c>
    </row>
    <row r="89" spans="1:8" ht="16.5" customHeight="1">
      <c r="A89" s="125">
        <v>2010804</v>
      </c>
      <c r="B89" s="274" t="s">
        <v>146</v>
      </c>
      <c r="C89" s="335">
        <v>0</v>
      </c>
      <c r="D89" s="335">
        <v>0</v>
      </c>
      <c r="E89" s="335">
        <v>500</v>
      </c>
      <c r="F89" s="335">
        <v>500</v>
      </c>
      <c r="G89" s="334">
        <v>1</v>
      </c>
      <c r="H89" s="125" t="str">
        <f t="shared" si="1"/>
        <v>00500500</v>
      </c>
    </row>
    <row r="90" spans="1:8" ht="16.5" hidden="1" customHeight="1">
      <c r="A90" s="125">
        <v>2010805</v>
      </c>
      <c r="B90" s="274" t="s">
        <v>147</v>
      </c>
      <c r="C90" s="335"/>
      <c r="D90" s="335"/>
      <c r="E90" s="335">
        <v>0</v>
      </c>
      <c r="F90" s="335">
        <v>0</v>
      </c>
      <c r="G90" s="334"/>
      <c r="H90" s="125" t="str">
        <f t="shared" si="1"/>
        <v>00</v>
      </c>
    </row>
    <row r="91" spans="1:8" ht="16.5" hidden="1" customHeight="1">
      <c r="A91" s="125">
        <v>2010806</v>
      </c>
      <c r="B91" s="274" t="s">
        <v>135</v>
      </c>
      <c r="C91" s="335"/>
      <c r="D91" s="335"/>
      <c r="E91" s="335">
        <v>0</v>
      </c>
      <c r="F91" s="335">
        <v>0</v>
      </c>
      <c r="G91" s="334"/>
      <c r="H91" s="125" t="str">
        <f t="shared" si="1"/>
        <v>00</v>
      </c>
    </row>
    <row r="92" spans="1:8" ht="16.5" hidden="1" customHeight="1">
      <c r="A92" s="125">
        <v>2010850</v>
      </c>
      <c r="B92" s="274" t="s">
        <v>103</v>
      </c>
      <c r="C92" s="335"/>
      <c r="D92" s="335"/>
      <c r="E92" s="335">
        <v>0</v>
      </c>
      <c r="F92" s="335">
        <v>0</v>
      </c>
      <c r="G92" s="334"/>
      <c r="H92" s="125" t="str">
        <f t="shared" si="1"/>
        <v>00</v>
      </c>
    </row>
    <row r="93" spans="1:8" ht="16.5" hidden="1" customHeight="1">
      <c r="A93" s="125">
        <v>2010899</v>
      </c>
      <c r="B93" s="274" t="s">
        <v>148</v>
      </c>
      <c r="C93" s="335"/>
      <c r="D93" s="335"/>
      <c r="E93" s="335">
        <v>0</v>
      </c>
      <c r="F93" s="335">
        <v>0</v>
      </c>
      <c r="G93" s="334"/>
      <c r="H93" s="125" t="str">
        <f t="shared" si="1"/>
        <v>00</v>
      </c>
    </row>
    <row r="94" spans="1:8" ht="16.5" customHeight="1">
      <c r="A94" s="125">
        <v>20109</v>
      </c>
      <c r="B94" s="274" t="s">
        <v>149</v>
      </c>
      <c r="C94" s="335">
        <v>500</v>
      </c>
      <c r="D94" s="335">
        <v>500</v>
      </c>
      <c r="E94" s="335">
        <v>10</v>
      </c>
      <c r="F94" s="335">
        <v>10</v>
      </c>
      <c r="G94" s="334">
        <v>1</v>
      </c>
      <c r="H94" s="125" t="str">
        <f t="shared" si="1"/>
        <v>5005001010</v>
      </c>
    </row>
    <row r="95" spans="1:8" ht="16.5" hidden="1" customHeight="1">
      <c r="A95" s="125">
        <v>2010901</v>
      </c>
      <c r="B95" s="274" t="s">
        <v>94</v>
      </c>
      <c r="C95" s="335"/>
      <c r="D95" s="335"/>
      <c r="E95" s="335">
        <v>0</v>
      </c>
      <c r="F95" s="335">
        <v>0</v>
      </c>
      <c r="G95" s="334"/>
      <c r="H95" s="125" t="str">
        <f t="shared" si="1"/>
        <v>00</v>
      </c>
    </row>
    <row r="96" spans="1:8" ht="16.5" hidden="1" customHeight="1">
      <c r="A96" s="125">
        <v>2010902</v>
      </c>
      <c r="B96" s="274" t="s">
        <v>95</v>
      </c>
      <c r="C96" s="335"/>
      <c r="D96" s="335"/>
      <c r="E96" s="335">
        <v>0</v>
      </c>
      <c r="F96" s="335">
        <v>0</v>
      </c>
      <c r="G96" s="334"/>
      <c r="H96" s="125" t="str">
        <f t="shared" si="1"/>
        <v>00</v>
      </c>
    </row>
    <row r="97" spans="1:8" ht="16.5" hidden="1" customHeight="1">
      <c r="A97" s="125">
        <v>2010903</v>
      </c>
      <c r="B97" s="274" t="s">
        <v>96</v>
      </c>
      <c r="C97" s="335"/>
      <c r="D97" s="335"/>
      <c r="E97" s="335">
        <v>0</v>
      </c>
      <c r="F97" s="335">
        <v>0</v>
      </c>
      <c r="G97" s="334"/>
      <c r="H97" s="125" t="str">
        <f t="shared" si="1"/>
        <v>00</v>
      </c>
    </row>
    <row r="98" spans="1:8" ht="16.5" hidden="1" customHeight="1">
      <c r="A98" s="125">
        <v>2010905</v>
      </c>
      <c r="B98" s="274" t="s">
        <v>150</v>
      </c>
      <c r="C98" s="335"/>
      <c r="D98" s="335"/>
      <c r="E98" s="335">
        <v>0</v>
      </c>
      <c r="F98" s="335">
        <v>0</v>
      </c>
      <c r="G98" s="334"/>
      <c r="H98" s="125" t="str">
        <f t="shared" si="1"/>
        <v>00</v>
      </c>
    </row>
    <row r="99" spans="1:8" ht="16.5" hidden="1" customHeight="1">
      <c r="A99" s="125">
        <v>2010907</v>
      </c>
      <c r="B99" s="274" t="s">
        <v>151</v>
      </c>
      <c r="C99" s="335"/>
      <c r="D99" s="335"/>
      <c r="E99" s="335">
        <v>0</v>
      </c>
      <c r="F99" s="335">
        <v>0</v>
      </c>
      <c r="G99" s="334"/>
      <c r="H99" s="125" t="str">
        <f t="shared" si="1"/>
        <v>00</v>
      </c>
    </row>
    <row r="100" spans="1:8" ht="16.5" customHeight="1">
      <c r="A100" s="125">
        <v>2010908</v>
      </c>
      <c r="B100" s="274" t="s">
        <v>135</v>
      </c>
      <c r="C100" s="335"/>
      <c r="D100" s="335"/>
      <c r="E100" s="335">
        <v>10</v>
      </c>
      <c r="F100" s="335">
        <v>10</v>
      </c>
      <c r="G100" s="334">
        <v>1</v>
      </c>
      <c r="H100" s="125" t="str">
        <f t="shared" si="1"/>
        <v>1010</v>
      </c>
    </row>
    <row r="101" spans="1:8" ht="16.5" hidden="1" customHeight="1">
      <c r="A101" s="125">
        <v>2010909</v>
      </c>
      <c r="B101" s="274" t="s">
        <v>152</v>
      </c>
      <c r="C101" s="335"/>
      <c r="D101" s="335"/>
      <c r="E101" s="335">
        <v>0</v>
      </c>
      <c r="F101" s="335">
        <v>0</v>
      </c>
      <c r="G101" s="334"/>
      <c r="H101" s="125" t="str">
        <f t="shared" si="1"/>
        <v>00</v>
      </c>
    </row>
    <row r="102" spans="1:8" ht="16.5" hidden="1" customHeight="1">
      <c r="A102" s="125">
        <v>2010910</v>
      </c>
      <c r="B102" s="274" t="s">
        <v>153</v>
      </c>
      <c r="C102" s="335"/>
      <c r="D102" s="335"/>
      <c r="E102" s="335">
        <v>0</v>
      </c>
      <c r="F102" s="335">
        <v>0</v>
      </c>
      <c r="G102" s="334"/>
      <c r="H102" s="125" t="str">
        <f t="shared" si="1"/>
        <v>00</v>
      </c>
    </row>
    <row r="103" spans="1:8" ht="16.5" hidden="1" customHeight="1">
      <c r="A103" s="125">
        <v>2010911</v>
      </c>
      <c r="B103" s="274" t="s">
        <v>154</v>
      </c>
      <c r="C103" s="335"/>
      <c r="D103" s="335"/>
      <c r="E103" s="335">
        <v>0</v>
      </c>
      <c r="F103" s="335">
        <v>0</v>
      </c>
      <c r="G103" s="334"/>
      <c r="H103" s="125" t="str">
        <f t="shared" si="1"/>
        <v>00</v>
      </c>
    </row>
    <row r="104" spans="1:8" ht="16.5" hidden="1" customHeight="1">
      <c r="A104" s="125">
        <v>2010912</v>
      </c>
      <c r="B104" s="274" t="s">
        <v>155</v>
      </c>
      <c r="C104" s="335"/>
      <c r="D104" s="335"/>
      <c r="E104" s="335">
        <v>0</v>
      </c>
      <c r="F104" s="335">
        <v>0</v>
      </c>
      <c r="G104" s="334"/>
      <c r="H104" s="125" t="str">
        <f t="shared" si="1"/>
        <v>00</v>
      </c>
    </row>
    <row r="105" spans="1:8" ht="16.5" hidden="1" customHeight="1">
      <c r="A105" s="125">
        <v>2010950</v>
      </c>
      <c r="B105" s="274" t="s">
        <v>103</v>
      </c>
      <c r="C105" s="335"/>
      <c r="D105" s="335"/>
      <c r="E105" s="335">
        <v>0</v>
      </c>
      <c r="F105" s="335">
        <v>0</v>
      </c>
      <c r="G105" s="334"/>
      <c r="H105" s="125" t="str">
        <f t="shared" si="1"/>
        <v>00</v>
      </c>
    </row>
    <row r="106" spans="1:8" ht="16.5" hidden="1" customHeight="1">
      <c r="A106" s="125">
        <v>2010999</v>
      </c>
      <c r="B106" s="274" t="s">
        <v>156</v>
      </c>
      <c r="C106" s="335"/>
      <c r="D106" s="335"/>
      <c r="E106" s="335">
        <v>0</v>
      </c>
      <c r="F106" s="335">
        <v>0</v>
      </c>
      <c r="G106" s="334"/>
      <c r="H106" s="125" t="str">
        <f t="shared" si="1"/>
        <v>00</v>
      </c>
    </row>
    <row r="107" spans="1:8" ht="16.5" customHeight="1">
      <c r="A107" s="125">
        <v>20110</v>
      </c>
      <c r="B107" s="274" t="s">
        <v>157</v>
      </c>
      <c r="C107" s="335"/>
      <c r="D107" s="335"/>
      <c r="E107" s="335">
        <v>410.99</v>
      </c>
      <c r="F107" s="335">
        <v>410.99</v>
      </c>
      <c r="G107" s="334">
        <v>1</v>
      </c>
      <c r="H107" s="125" t="str">
        <f t="shared" si="1"/>
        <v>410.99410.99</v>
      </c>
    </row>
    <row r="108" spans="1:8" ht="16.5" customHeight="1">
      <c r="A108" s="125">
        <v>2011001</v>
      </c>
      <c r="B108" s="274" t="s">
        <v>94</v>
      </c>
      <c r="C108" s="335">
        <v>0</v>
      </c>
      <c r="D108" s="335">
        <v>0</v>
      </c>
      <c r="E108" s="335">
        <v>133.69</v>
      </c>
      <c r="F108" s="335">
        <v>133.69</v>
      </c>
      <c r="G108" s="334">
        <v>1</v>
      </c>
      <c r="H108" s="125" t="str">
        <f t="shared" si="1"/>
        <v>00133.69133.69</v>
      </c>
    </row>
    <row r="109" spans="1:8" ht="16.5" customHeight="1">
      <c r="A109" s="125">
        <v>2011002</v>
      </c>
      <c r="B109" s="274" t="s">
        <v>95</v>
      </c>
      <c r="C109" s="335">
        <v>388</v>
      </c>
      <c r="D109" s="335">
        <v>388</v>
      </c>
      <c r="E109" s="335">
        <v>45</v>
      </c>
      <c r="F109" s="335">
        <v>45</v>
      </c>
      <c r="G109" s="334">
        <v>1</v>
      </c>
      <c r="H109" s="125" t="str">
        <f t="shared" si="1"/>
        <v>3883884545</v>
      </c>
    </row>
    <row r="110" spans="1:8" ht="16.5" hidden="1" customHeight="1">
      <c r="A110" s="125">
        <v>2011003</v>
      </c>
      <c r="B110" s="274" t="s">
        <v>96</v>
      </c>
      <c r="C110" s="335"/>
      <c r="D110" s="335"/>
      <c r="E110" s="335">
        <v>0</v>
      </c>
      <c r="F110" s="335">
        <v>0</v>
      </c>
      <c r="G110" s="334"/>
      <c r="H110" s="125" t="str">
        <f t="shared" si="1"/>
        <v>00</v>
      </c>
    </row>
    <row r="111" spans="1:8" ht="16.5" hidden="1" customHeight="1">
      <c r="A111" s="125">
        <v>2011004</v>
      </c>
      <c r="B111" s="274" t="s">
        <v>158</v>
      </c>
      <c r="C111" s="335"/>
      <c r="D111" s="335"/>
      <c r="E111" s="335">
        <v>0</v>
      </c>
      <c r="F111" s="335">
        <v>0</v>
      </c>
      <c r="G111" s="334"/>
      <c r="H111" s="125" t="str">
        <f t="shared" si="1"/>
        <v>00</v>
      </c>
    </row>
    <row r="112" spans="1:8" ht="16.5" hidden="1" customHeight="1">
      <c r="A112" s="125">
        <v>2011005</v>
      </c>
      <c r="B112" s="274" t="s">
        <v>159</v>
      </c>
      <c r="C112" s="335"/>
      <c r="D112" s="335"/>
      <c r="E112" s="335">
        <v>0</v>
      </c>
      <c r="F112" s="335">
        <v>0</v>
      </c>
      <c r="G112" s="334"/>
      <c r="H112" s="125" t="str">
        <f t="shared" si="1"/>
        <v>00</v>
      </c>
    </row>
    <row r="113" spans="1:8" ht="16.5" hidden="1" customHeight="1">
      <c r="A113" s="125">
        <v>2011007</v>
      </c>
      <c r="B113" s="274" t="s">
        <v>160</v>
      </c>
      <c r="C113" s="335"/>
      <c r="D113" s="335"/>
      <c r="E113" s="335">
        <v>0</v>
      </c>
      <c r="F113" s="335">
        <v>0</v>
      </c>
      <c r="G113" s="334"/>
      <c r="H113" s="125" t="str">
        <f t="shared" si="1"/>
        <v>00</v>
      </c>
    </row>
    <row r="114" spans="1:8" ht="16.5" customHeight="1">
      <c r="A114" s="125">
        <v>2011008</v>
      </c>
      <c r="B114" s="274" t="s">
        <v>161</v>
      </c>
      <c r="C114" s="335">
        <v>109</v>
      </c>
      <c r="D114" s="335">
        <v>109</v>
      </c>
      <c r="E114" s="335">
        <v>50</v>
      </c>
      <c r="F114" s="335">
        <v>50</v>
      </c>
      <c r="G114" s="334">
        <v>1</v>
      </c>
      <c r="H114" s="125" t="str">
        <f t="shared" si="1"/>
        <v>1091095050</v>
      </c>
    </row>
    <row r="115" spans="1:8" ht="16.5" customHeight="1">
      <c r="A115" s="125">
        <v>2011050</v>
      </c>
      <c r="B115" s="274" t="s">
        <v>103</v>
      </c>
      <c r="C115" s="335">
        <v>0</v>
      </c>
      <c r="D115" s="335">
        <v>0</v>
      </c>
      <c r="E115" s="335">
        <v>182.3</v>
      </c>
      <c r="F115" s="335">
        <v>182.3</v>
      </c>
      <c r="G115" s="334">
        <v>1</v>
      </c>
      <c r="H115" s="125" t="str">
        <f t="shared" si="1"/>
        <v>00182.3182.3</v>
      </c>
    </row>
    <row r="116" spans="1:8" ht="16.5" hidden="1" customHeight="1">
      <c r="A116" s="125">
        <v>2011099</v>
      </c>
      <c r="B116" s="274" t="s">
        <v>162</v>
      </c>
      <c r="C116" s="335"/>
      <c r="D116" s="335"/>
      <c r="E116" s="335">
        <v>0</v>
      </c>
      <c r="F116" s="335">
        <v>0</v>
      </c>
      <c r="G116" s="334"/>
      <c r="H116" s="125" t="str">
        <f t="shared" si="1"/>
        <v>00</v>
      </c>
    </row>
    <row r="117" spans="1:8" ht="16.5" customHeight="1">
      <c r="A117" s="125">
        <v>20111</v>
      </c>
      <c r="B117" s="274" t="s">
        <v>163</v>
      </c>
      <c r="C117" s="335">
        <v>50</v>
      </c>
      <c r="D117" s="335">
        <v>50</v>
      </c>
      <c r="E117" s="335">
        <v>2573.62</v>
      </c>
      <c r="F117" s="335">
        <v>2573.62</v>
      </c>
      <c r="G117" s="334">
        <v>1</v>
      </c>
      <c r="H117" s="125" t="str">
        <f t="shared" si="1"/>
        <v>50502573.622573.62</v>
      </c>
    </row>
    <row r="118" spans="1:8" ht="16.5" customHeight="1">
      <c r="A118" s="125">
        <v>2011101</v>
      </c>
      <c r="B118" s="274" t="s">
        <v>94</v>
      </c>
      <c r="C118" s="335">
        <v>47</v>
      </c>
      <c r="D118" s="335">
        <v>47</v>
      </c>
      <c r="E118" s="335">
        <v>1989.9</v>
      </c>
      <c r="F118" s="335">
        <v>1989.9</v>
      </c>
      <c r="G118" s="334">
        <v>1</v>
      </c>
      <c r="H118" s="125" t="str">
        <f t="shared" si="1"/>
        <v>47471989.91989.9</v>
      </c>
    </row>
    <row r="119" spans="1:8" ht="16.5" customHeight="1">
      <c r="A119" s="125">
        <v>2011102</v>
      </c>
      <c r="B119" s="274" t="s">
        <v>95</v>
      </c>
      <c r="C119" s="335">
        <v>1771</v>
      </c>
      <c r="D119" s="335">
        <v>1771</v>
      </c>
      <c r="E119" s="335">
        <v>0.55000000000000004</v>
      </c>
      <c r="F119" s="335">
        <v>0.55000000000000004</v>
      </c>
      <c r="G119" s="334">
        <v>1</v>
      </c>
      <c r="H119" s="125" t="str">
        <f t="shared" si="1"/>
        <v>177117710.550.55</v>
      </c>
    </row>
    <row r="120" spans="1:8" ht="16.5" hidden="1" customHeight="1">
      <c r="A120" s="125">
        <v>2011103</v>
      </c>
      <c r="B120" s="274" t="s">
        <v>96</v>
      </c>
      <c r="C120" s="335"/>
      <c r="D120" s="335"/>
      <c r="E120" s="335">
        <v>0</v>
      </c>
      <c r="F120" s="335">
        <v>0</v>
      </c>
      <c r="G120" s="334"/>
      <c r="H120" s="125" t="str">
        <f t="shared" si="1"/>
        <v>00</v>
      </c>
    </row>
    <row r="121" spans="1:8" ht="16.5" customHeight="1">
      <c r="A121" s="125">
        <v>2011104</v>
      </c>
      <c r="B121" s="274" t="s">
        <v>164</v>
      </c>
      <c r="C121" s="335">
        <v>0</v>
      </c>
      <c r="D121" s="335">
        <v>0</v>
      </c>
      <c r="E121" s="335">
        <v>500</v>
      </c>
      <c r="F121" s="335">
        <v>500</v>
      </c>
      <c r="G121" s="334">
        <v>1</v>
      </c>
      <c r="H121" s="125" t="str">
        <f t="shared" si="1"/>
        <v>00500500</v>
      </c>
    </row>
    <row r="122" spans="1:8" ht="16.5" hidden="1" customHeight="1">
      <c r="A122" s="125">
        <v>2011105</v>
      </c>
      <c r="B122" s="274" t="s">
        <v>165</v>
      </c>
      <c r="C122" s="335"/>
      <c r="D122" s="335"/>
      <c r="E122" s="335">
        <v>0</v>
      </c>
      <c r="F122" s="335">
        <v>0</v>
      </c>
      <c r="G122" s="334"/>
      <c r="H122" s="125" t="str">
        <f t="shared" si="1"/>
        <v>00</v>
      </c>
    </row>
    <row r="123" spans="1:8" ht="16.5" hidden="1" customHeight="1">
      <c r="A123" s="125">
        <v>2011106</v>
      </c>
      <c r="B123" s="274" t="s">
        <v>166</v>
      </c>
      <c r="C123" s="335"/>
      <c r="D123" s="335"/>
      <c r="E123" s="335">
        <v>0</v>
      </c>
      <c r="F123" s="335">
        <v>0</v>
      </c>
      <c r="G123" s="334"/>
      <c r="H123" s="125" t="str">
        <f t="shared" si="1"/>
        <v>00</v>
      </c>
    </row>
    <row r="124" spans="1:8" ht="16.5" customHeight="1">
      <c r="A124" s="125">
        <v>2011150</v>
      </c>
      <c r="B124" s="274" t="s">
        <v>103</v>
      </c>
      <c r="C124" s="335">
        <v>0</v>
      </c>
      <c r="D124" s="335">
        <v>0</v>
      </c>
      <c r="E124" s="335">
        <v>83.17</v>
      </c>
      <c r="F124" s="335">
        <v>83.17</v>
      </c>
      <c r="G124" s="334">
        <v>1</v>
      </c>
      <c r="H124" s="125" t="str">
        <f t="shared" si="1"/>
        <v>0083.1783.17</v>
      </c>
    </row>
    <row r="125" spans="1:8" ht="16.5" hidden="1" customHeight="1">
      <c r="A125" s="125">
        <v>2011199</v>
      </c>
      <c r="B125" s="274" t="s">
        <v>167</v>
      </c>
      <c r="C125" s="335"/>
      <c r="D125" s="335"/>
      <c r="E125" s="335">
        <v>0</v>
      </c>
      <c r="F125" s="335">
        <v>0</v>
      </c>
      <c r="G125" s="334"/>
      <c r="H125" s="125" t="str">
        <f t="shared" si="1"/>
        <v>00</v>
      </c>
    </row>
    <row r="126" spans="1:8" ht="16.5" customHeight="1">
      <c r="A126" s="125">
        <v>20113</v>
      </c>
      <c r="B126" s="274" t="s">
        <v>168</v>
      </c>
      <c r="C126" s="335">
        <v>0</v>
      </c>
      <c r="D126" s="335">
        <v>0</v>
      </c>
      <c r="E126" s="335">
        <v>901.49</v>
      </c>
      <c r="F126" s="335">
        <v>901.49</v>
      </c>
      <c r="G126" s="334">
        <v>1</v>
      </c>
      <c r="H126" s="125" t="str">
        <f t="shared" si="1"/>
        <v>00901.49901.49</v>
      </c>
    </row>
    <row r="127" spans="1:8" ht="16.5" customHeight="1">
      <c r="A127" s="125">
        <v>2011301</v>
      </c>
      <c r="B127" s="274" t="s">
        <v>94</v>
      </c>
      <c r="C127" s="335">
        <v>694</v>
      </c>
      <c r="D127" s="335">
        <v>694</v>
      </c>
      <c r="E127" s="335">
        <v>367.03</v>
      </c>
      <c r="F127" s="335">
        <v>367.03</v>
      </c>
      <c r="G127" s="334">
        <v>1</v>
      </c>
      <c r="H127" s="125" t="str">
        <f t="shared" si="1"/>
        <v>694694367.03367.03</v>
      </c>
    </row>
    <row r="128" spans="1:8" ht="16.5" customHeight="1">
      <c r="A128" s="125">
        <v>2011302</v>
      </c>
      <c r="B128" s="274" t="s">
        <v>95</v>
      </c>
      <c r="C128" s="335">
        <v>326</v>
      </c>
      <c r="D128" s="335">
        <v>326</v>
      </c>
      <c r="E128" s="335">
        <v>40</v>
      </c>
      <c r="F128" s="335">
        <v>40</v>
      </c>
      <c r="G128" s="334">
        <v>1</v>
      </c>
      <c r="H128" s="125" t="str">
        <f t="shared" si="1"/>
        <v>3263264040</v>
      </c>
    </row>
    <row r="129" spans="1:8" ht="16.5" hidden="1" customHeight="1">
      <c r="A129" s="125">
        <v>2011303</v>
      </c>
      <c r="B129" s="274" t="s">
        <v>96</v>
      </c>
      <c r="C129" s="335"/>
      <c r="D129" s="335"/>
      <c r="E129" s="335">
        <v>0</v>
      </c>
      <c r="F129" s="335">
        <v>0</v>
      </c>
      <c r="G129" s="334"/>
      <c r="H129" s="125" t="str">
        <f t="shared" si="1"/>
        <v>00</v>
      </c>
    </row>
    <row r="130" spans="1:8" ht="16.5" hidden="1" customHeight="1">
      <c r="A130" s="125">
        <v>2011304</v>
      </c>
      <c r="B130" s="274" t="s">
        <v>169</v>
      </c>
      <c r="C130" s="335"/>
      <c r="D130" s="335"/>
      <c r="E130" s="335">
        <v>0</v>
      </c>
      <c r="F130" s="335">
        <v>0</v>
      </c>
      <c r="G130" s="334"/>
      <c r="H130" s="125" t="str">
        <f t="shared" si="1"/>
        <v>00</v>
      </c>
    </row>
    <row r="131" spans="1:8" ht="16.5" hidden="1" customHeight="1">
      <c r="A131" s="125">
        <v>2011305</v>
      </c>
      <c r="B131" s="274" t="s">
        <v>170</v>
      </c>
      <c r="C131" s="335"/>
      <c r="D131" s="335"/>
      <c r="E131" s="335">
        <v>0</v>
      </c>
      <c r="F131" s="335">
        <v>0</v>
      </c>
      <c r="G131" s="334"/>
      <c r="H131" s="125" t="str">
        <f t="shared" si="1"/>
        <v>00</v>
      </c>
    </row>
    <row r="132" spans="1:8" ht="16.5" hidden="1" customHeight="1">
      <c r="A132" s="125">
        <v>2011306</v>
      </c>
      <c r="B132" s="274" t="s">
        <v>171</v>
      </c>
      <c r="C132" s="335"/>
      <c r="D132" s="335"/>
      <c r="E132" s="335">
        <v>0</v>
      </c>
      <c r="F132" s="335">
        <v>0</v>
      </c>
      <c r="G132" s="334"/>
      <c r="H132" s="125" t="str">
        <f t="shared" si="1"/>
        <v>00</v>
      </c>
    </row>
    <row r="133" spans="1:8" ht="16.5" hidden="1" customHeight="1">
      <c r="A133" s="125">
        <v>2011307</v>
      </c>
      <c r="B133" s="274" t="s">
        <v>172</v>
      </c>
      <c r="C133" s="335"/>
      <c r="D133" s="335"/>
      <c r="E133" s="335">
        <v>0</v>
      </c>
      <c r="F133" s="335">
        <v>0</v>
      </c>
      <c r="G133" s="334"/>
      <c r="H133" s="125" t="str">
        <f t="shared" si="1"/>
        <v>00</v>
      </c>
    </row>
    <row r="134" spans="1:8" ht="16.5" customHeight="1">
      <c r="A134" s="125">
        <v>2011308</v>
      </c>
      <c r="B134" s="274" t="s">
        <v>173</v>
      </c>
      <c r="C134" s="335">
        <v>0</v>
      </c>
      <c r="D134" s="335">
        <v>0</v>
      </c>
      <c r="E134" s="335">
        <v>100</v>
      </c>
      <c r="F134" s="335">
        <v>100</v>
      </c>
      <c r="G134" s="334">
        <v>1</v>
      </c>
      <c r="H134" s="125" t="str">
        <f t="shared" si="1"/>
        <v>00100100</v>
      </c>
    </row>
    <row r="135" spans="1:8" ht="16.5" customHeight="1">
      <c r="A135" s="125">
        <v>2011350</v>
      </c>
      <c r="B135" s="274" t="s">
        <v>103</v>
      </c>
      <c r="C135" s="335">
        <v>0</v>
      </c>
      <c r="D135" s="335">
        <v>0</v>
      </c>
      <c r="E135" s="335">
        <v>394.46</v>
      </c>
      <c r="F135" s="335">
        <v>394.46</v>
      </c>
      <c r="G135" s="334">
        <v>1</v>
      </c>
      <c r="H135" s="125" t="str">
        <f t="shared" ref="H135:H198" si="2">C135&amp;D135&amp;E135&amp;F135</f>
        <v>00394.46394.46</v>
      </c>
    </row>
    <row r="136" spans="1:8" ht="16.5" hidden="1" customHeight="1">
      <c r="A136" s="125">
        <v>2011399</v>
      </c>
      <c r="B136" s="274" t="s">
        <v>174</v>
      </c>
      <c r="C136" s="335"/>
      <c r="D136" s="335"/>
      <c r="E136" s="335">
        <v>0</v>
      </c>
      <c r="F136" s="335">
        <v>0</v>
      </c>
      <c r="G136" s="334"/>
      <c r="H136" s="125" t="str">
        <f t="shared" si="2"/>
        <v>00</v>
      </c>
    </row>
    <row r="137" spans="1:8" ht="16.5" hidden="1" customHeight="1">
      <c r="A137" s="125">
        <v>20114</v>
      </c>
      <c r="B137" s="274" t="s">
        <v>175</v>
      </c>
      <c r="C137" s="335"/>
      <c r="D137" s="335"/>
      <c r="E137" s="335">
        <v>0</v>
      </c>
      <c r="F137" s="335">
        <v>0</v>
      </c>
      <c r="G137" s="334"/>
      <c r="H137" s="125" t="str">
        <f t="shared" si="2"/>
        <v>00</v>
      </c>
    </row>
    <row r="138" spans="1:8" ht="16.5" hidden="1" customHeight="1">
      <c r="A138" s="125">
        <v>2011401</v>
      </c>
      <c r="B138" s="274" t="s">
        <v>94</v>
      </c>
      <c r="C138" s="335"/>
      <c r="D138" s="335"/>
      <c r="E138" s="335">
        <v>0</v>
      </c>
      <c r="F138" s="335">
        <v>0</v>
      </c>
      <c r="G138" s="334"/>
      <c r="H138" s="125" t="str">
        <f t="shared" si="2"/>
        <v>00</v>
      </c>
    </row>
    <row r="139" spans="1:8" ht="16.5" hidden="1" customHeight="1">
      <c r="A139" s="125">
        <v>2011402</v>
      </c>
      <c r="B139" s="274" t="s">
        <v>95</v>
      </c>
      <c r="C139" s="335"/>
      <c r="D139" s="335"/>
      <c r="E139" s="335">
        <v>0</v>
      </c>
      <c r="F139" s="335">
        <v>0</v>
      </c>
      <c r="G139" s="334"/>
      <c r="H139" s="125" t="str">
        <f t="shared" si="2"/>
        <v>00</v>
      </c>
    </row>
    <row r="140" spans="1:8" ht="16.5" hidden="1" customHeight="1">
      <c r="A140" s="125">
        <v>2011403</v>
      </c>
      <c r="B140" s="274" t="s">
        <v>96</v>
      </c>
      <c r="C140" s="335"/>
      <c r="D140" s="335"/>
      <c r="E140" s="335">
        <v>0</v>
      </c>
      <c r="F140" s="335">
        <v>0</v>
      </c>
      <c r="G140" s="334"/>
      <c r="H140" s="125" t="str">
        <f t="shared" si="2"/>
        <v>00</v>
      </c>
    </row>
    <row r="141" spans="1:8" ht="16.5" hidden="1" customHeight="1">
      <c r="A141" s="125">
        <v>2011404</v>
      </c>
      <c r="B141" s="274" t="s">
        <v>176</v>
      </c>
      <c r="C141" s="335"/>
      <c r="D141" s="335"/>
      <c r="E141" s="335">
        <v>0</v>
      </c>
      <c r="F141" s="335">
        <v>0</v>
      </c>
      <c r="G141" s="334"/>
      <c r="H141" s="125" t="str">
        <f t="shared" si="2"/>
        <v>00</v>
      </c>
    </row>
    <row r="142" spans="1:8" ht="16.5" hidden="1" customHeight="1">
      <c r="A142" s="125">
        <v>2011405</v>
      </c>
      <c r="B142" s="274" t="s">
        <v>177</v>
      </c>
      <c r="C142" s="335"/>
      <c r="D142" s="335"/>
      <c r="E142" s="335">
        <v>0</v>
      </c>
      <c r="F142" s="335">
        <v>0</v>
      </c>
      <c r="G142" s="334"/>
      <c r="H142" s="125" t="str">
        <f t="shared" si="2"/>
        <v>00</v>
      </c>
    </row>
    <row r="143" spans="1:8" ht="16.5" hidden="1" customHeight="1">
      <c r="A143" s="125">
        <v>2011406</v>
      </c>
      <c r="B143" s="274" t="s">
        <v>178</v>
      </c>
      <c r="C143" s="335"/>
      <c r="D143" s="335"/>
      <c r="E143" s="335">
        <v>0</v>
      </c>
      <c r="F143" s="335">
        <v>0</v>
      </c>
      <c r="G143" s="334"/>
      <c r="H143" s="125" t="str">
        <f t="shared" si="2"/>
        <v>00</v>
      </c>
    </row>
    <row r="144" spans="1:8" ht="16.5" hidden="1" customHeight="1">
      <c r="A144" s="125">
        <v>2011407</v>
      </c>
      <c r="B144" s="274" t="s">
        <v>179</v>
      </c>
      <c r="C144" s="335"/>
      <c r="D144" s="335"/>
      <c r="E144" s="335">
        <v>0</v>
      </c>
      <c r="F144" s="335">
        <v>0</v>
      </c>
      <c r="G144" s="334"/>
      <c r="H144" s="125" t="str">
        <f t="shared" si="2"/>
        <v>00</v>
      </c>
    </row>
    <row r="145" spans="1:8" ht="16.5" hidden="1" customHeight="1">
      <c r="A145" s="125">
        <v>2011408</v>
      </c>
      <c r="B145" s="274" t="s">
        <v>180</v>
      </c>
      <c r="C145" s="335"/>
      <c r="D145" s="335"/>
      <c r="E145" s="335">
        <v>0</v>
      </c>
      <c r="F145" s="335">
        <v>0</v>
      </c>
      <c r="G145" s="334"/>
      <c r="H145" s="125" t="str">
        <f t="shared" si="2"/>
        <v>00</v>
      </c>
    </row>
    <row r="146" spans="1:8" ht="16.5" hidden="1" customHeight="1">
      <c r="A146" s="125">
        <v>2011409</v>
      </c>
      <c r="B146" s="274" t="s">
        <v>181</v>
      </c>
      <c r="C146" s="335"/>
      <c r="D146" s="335"/>
      <c r="E146" s="335">
        <v>0</v>
      </c>
      <c r="F146" s="335">
        <v>0</v>
      </c>
      <c r="G146" s="334"/>
      <c r="H146" s="125" t="str">
        <f t="shared" si="2"/>
        <v>00</v>
      </c>
    </row>
    <row r="147" spans="1:8" ht="16.5" hidden="1" customHeight="1">
      <c r="A147" s="125">
        <v>2011410</v>
      </c>
      <c r="B147" s="274" t="s">
        <v>182</v>
      </c>
      <c r="C147" s="335"/>
      <c r="D147" s="335"/>
      <c r="E147" s="335">
        <v>0</v>
      </c>
      <c r="F147" s="335">
        <v>0</v>
      </c>
      <c r="G147" s="334"/>
      <c r="H147" s="125" t="str">
        <f t="shared" si="2"/>
        <v>00</v>
      </c>
    </row>
    <row r="148" spans="1:8" ht="16.5" hidden="1" customHeight="1">
      <c r="A148" s="125">
        <v>2011411</v>
      </c>
      <c r="B148" s="274" t="s">
        <v>183</v>
      </c>
      <c r="C148" s="335"/>
      <c r="D148" s="335"/>
      <c r="E148" s="335">
        <v>0</v>
      </c>
      <c r="F148" s="335">
        <v>0</v>
      </c>
      <c r="G148" s="334"/>
      <c r="H148" s="125" t="str">
        <f t="shared" si="2"/>
        <v>00</v>
      </c>
    </row>
    <row r="149" spans="1:8" ht="16.5" hidden="1" customHeight="1">
      <c r="A149" s="125">
        <v>2011450</v>
      </c>
      <c r="B149" s="274" t="s">
        <v>103</v>
      </c>
      <c r="C149" s="335"/>
      <c r="D149" s="335"/>
      <c r="E149" s="335">
        <v>0</v>
      </c>
      <c r="F149" s="335">
        <v>0</v>
      </c>
      <c r="G149" s="334"/>
      <c r="H149" s="125" t="str">
        <f t="shared" si="2"/>
        <v>00</v>
      </c>
    </row>
    <row r="150" spans="1:8" ht="16.5" hidden="1" customHeight="1">
      <c r="A150" s="125">
        <v>2011499</v>
      </c>
      <c r="B150" s="274" t="s">
        <v>184</v>
      </c>
      <c r="C150" s="335"/>
      <c r="D150" s="335"/>
      <c r="E150" s="335">
        <v>0</v>
      </c>
      <c r="F150" s="335">
        <v>0</v>
      </c>
      <c r="G150" s="334"/>
      <c r="H150" s="125" t="str">
        <f t="shared" si="2"/>
        <v>00</v>
      </c>
    </row>
    <row r="151" spans="1:8" ht="16.5" hidden="1" customHeight="1">
      <c r="A151" s="125">
        <v>20123</v>
      </c>
      <c r="B151" s="274" t="s">
        <v>185</v>
      </c>
      <c r="C151" s="335"/>
      <c r="D151" s="335"/>
      <c r="E151" s="335">
        <v>0</v>
      </c>
      <c r="F151" s="335">
        <v>0</v>
      </c>
      <c r="G151" s="334"/>
      <c r="H151" s="125" t="str">
        <f t="shared" si="2"/>
        <v>00</v>
      </c>
    </row>
    <row r="152" spans="1:8" ht="16.5" hidden="1" customHeight="1">
      <c r="A152" s="125">
        <v>2012301</v>
      </c>
      <c r="B152" s="274" t="s">
        <v>94</v>
      </c>
      <c r="C152" s="335"/>
      <c r="D152" s="335"/>
      <c r="E152" s="335">
        <v>0</v>
      </c>
      <c r="F152" s="335">
        <v>0</v>
      </c>
      <c r="G152" s="334"/>
      <c r="H152" s="125" t="str">
        <f t="shared" si="2"/>
        <v>00</v>
      </c>
    </row>
    <row r="153" spans="1:8" ht="16.5" hidden="1" customHeight="1">
      <c r="A153" s="125">
        <v>2012302</v>
      </c>
      <c r="B153" s="274" t="s">
        <v>95</v>
      </c>
      <c r="C153" s="335"/>
      <c r="D153" s="335"/>
      <c r="E153" s="335">
        <v>0</v>
      </c>
      <c r="F153" s="335">
        <v>0</v>
      </c>
      <c r="G153" s="334"/>
      <c r="H153" s="125" t="str">
        <f t="shared" si="2"/>
        <v>00</v>
      </c>
    </row>
    <row r="154" spans="1:8" ht="16.5" hidden="1" customHeight="1">
      <c r="A154" s="125">
        <v>2012303</v>
      </c>
      <c r="B154" s="274" t="s">
        <v>96</v>
      </c>
      <c r="C154" s="335"/>
      <c r="D154" s="335"/>
      <c r="E154" s="335">
        <v>0</v>
      </c>
      <c r="F154" s="335">
        <v>0</v>
      </c>
      <c r="G154" s="334"/>
      <c r="H154" s="125" t="str">
        <f t="shared" si="2"/>
        <v>00</v>
      </c>
    </row>
    <row r="155" spans="1:8" ht="16.5" hidden="1" customHeight="1">
      <c r="A155" s="125">
        <v>2012304</v>
      </c>
      <c r="B155" s="274" t="s">
        <v>186</v>
      </c>
      <c r="C155" s="335"/>
      <c r="D155" s="335"/>
      <c r="E155" s="335">
        <v>0</v>
      </c>
      <c r="F155" s="335">
        <v>0</v>
      </c>
      <c r="G155" s="334"/>
      <c r="H155" s="125" t="str">
        <f t="shared" si="2"/>
        <v>00</v>
      </c>
    </row>
    <row r="156" spans="1:8" ht="16.5" hidden="1" customHeight="1">
      <c r="A156" s="125">
        <v>2012350</v>
      </c>
      <c r="B156" s="274" t="s">
        <v>103</v>
      </c>
      <c r="C156" s="335"/>
      <c r="D156" s="335"/>
      <c r="E156" s="335">
        <v>0</v>
      </c>
      <c r="F156" s="335">
        <v>0</v>
      </c>
      <c r="G156" s="334"/>
      <c r="H156" s="125" t="str">
        <f t="shared" si="2"/>
        <v>00</v>
      </c>
    </row>
    <row r="157" spans="1:8" ht="16.5" hidden="1" customHeight="1">
      <c r="A157" s="125">
        <v>2012399</v>
      </c>
      <c r="B157" s="274" t="s">
        <v>187</v>
      </c>
      <c r="C157" s="335"/>
      <c r="D157" s="335"/>
      <c r="E157" s="335">
        <v>0</v>
      </c>
      <c r="F157" s="335">
        <v>0</v>
      </c>
      <c r="G157" s="334"/>
      <c r="H157" s="125" t="str">
        <f t="shared" si="2"/>
        <v>00</v>
      </c>
    </row>
    <row r="158" spans="1:8" ht="16.5" hidden="1" customHeight="1">
      <c r="A158" s="125">
        <v>20125</v>
      </c>
      <c r="B158" s="274" t="s">
        <v>188</v>
      </c>
      <c r="C158" s="335"/>
      <c r="D158" s="335"/>
      <c r="E158" s="335">
        <v>0</v>
      </c>
      <c r="F158" s="335">
        <v>0</v>
      </c>
      <c r="G158" s="334"/>
      <c r="H158" s="125" t="str">
        <f t="shared" si="2"/>
        <v>00</v>
      </c>
    </row>
    <row r="159" spans="1:8" ht="16.5" hidden="1" customHeight="1">
      <c r="A159" s="125">
        <v>2012501</v>
      </c>
      <c r="B159" s="274" t="s">
        <v>94</v>
      </c>
      <c r="C159" s="335"/>
      <c r="D159" s="335"/>
      <c r="E159" s="335">
        <v>0</v>
      </c>
      <c r="F159" s="335">
        <v>0</v>
      </c>
      <c r="G159" s="334"/>
      <c r="H159" s="125" t="str">
        <f t="shared" si="2"/>
        <v>00</v>
      </c>
    </row>
    <row r="160" spans="1:8" ht="16.5" hidden="1" customHeight="1">
      <c r="A160" s="125">
        <v>2012502</v>
      </c>
      <c r="B160" s="274" t="s">
        <v>95</v>
      </c>
      <c r="C160" s="335"/>
      <c r="D160" s="335"/>
      <c r="E160" s="335">
        <v>0</v>
      </c>
      <c r="F160" s="335">
        <v>0</v>
      </c>
      <c r="G160" s="334"/>
      <c r="H160" s="125" t="str">
        <f t="shared" si="2"/>
        <v>00</v>
      </c>
    </row>
    <row r="161" spans="1:8" ht="16.5" hidden="1" customHeight="1">
      <c r="A161" s="125">
        <v>2012503</v>
      </c>
      <c r="B161" s="274" t="s">
        <v>96</v>
      </c>
      <c r="C161" s="335"/>
      <c r="D161" s="335"/>
      <c r="E161" s="335">
        <v>0</v>
      </c>
      <c r="F161" s="335">
        <v>0</v>
      </c>
      <c r="G161" s="334"/>
      <c r="H161" s="125" t="str">
        <f t="shared" si="2"/>
        <v>00</v>
      </c>
    </row>
    <row r="162" spans="1:8" ht="16.5" hidden="1" customHeight="1">
      <c r="A162" s="125">
        <v>2012504</v>
      </c>
      <c r="B162" s="274" t="s">
        <v>189</v>
      </c>
      <c r="C162" s="335"/>
      <c r="D162" s="335"/>
      <c r="E162" s="335">
        <v>0</v>
      </c>
      <c r="F162" s="335">
        <v>0</v>
      </c>
      <c r="G162" s="334"/>
      <c r="H162" s="125" t="str">
        <f t="shared" si="2"/>
        <v>00</v>
      </c>
    </row>
    <row r="163" spans="1:8" ht="16.5" hidden="1" customHeight="1">
      <c r="A163" s="125">
        <v>2012505</v>
      </c>
      <c r="B163" s="274" t="s">
        <v>190</v>
      </c>
      <c r="C163" s="335"/>
      <c r="D163" s="335"/>
      <c r="E163" s="335">
        <v>0</v>
      </c>
      <c r="F163" s="335">
        <v>0</v>
      </c>
      <c r="G163" s="334"/>
      <c r="H163" s="125" t="str">
        <f t="shared" si="2"/>
        <v>00</v>
      </c>
    </row>
    <row r="164" spans="1:8" ht="16.5" hidden="1" customHeight="1">
      <c r="A164" s="125">
        <v>2012550</v>
      </c>
      <c r="B164" s="274" t="s">
        <v>103</v>
      </c>
      <c r="C164" s="335"/>
      <c r="D164" s="335"/>
      <c r="E164" s="335">
        <v>0</v>
      </c>
      <c r="F164" s="335">
        <v>0</v>
      </c>
      <c r="G164" s="334"/>
      <c r="H164" s="125" t="str">
        <f t="shared" si="2"/>
        <v>00</v>
      </c>
    </row>
    <row r="165" spans="1:8" ht="16.5" hidden="1" customHeight="1">
      <c r="A165" s="125">
        <v>2012599</v>
      </c>
      <c r="B165" s="274" t="s">
        <v>191</v>
      </c>
      <c r="C165" s="335"/>
      <c r="D165" s="335"/>
      <c r="E165" s="335">
        <v>0</v>
      </c>
      <c r="F165" s="335">
        <v>0</v>
      </c>
      <c r="G165" s="334"/>
      <c r="H165" s="125" t="str">
        <f t="shared" si="2"/>
        <v>00</v>
      </c>
    </row>
    <row r="166" spans="1:8" ht="16.5" customHeight="1">
      <c r="A166" s="125">
        <v>20126</v>
      </c>
      <c r="B166" s="274" t="s">
        <v>192</v>
      </c>
      <c r="C166" s="335">
        <v>0</v>
      </c>
      <c r="D166" s="335">
        <v>0</v>
      </c>
      <c r="E166" s="335">
        <v>339.17</v>
      </c>
      <c r="F166" s="335">
        <v>339.17</v>
      </c>
      <c r="G166" s="334">
        <v>1</v>
      </c>
      <c r="H166" s="125" t="str">
        <f t="shared" si="2"/>
        <v>00339.17339.17</v>
      </c>
    </row>
    <row r="167" spans="1:8" ht="16.5" customHeight="1">
      <c r="A167" s="125">
        <v>2012601</v>
      </c>
      <c r="B167" s="274" t="s">
        <v>94</v>
      </c>
      <c r="C167" s="335">
        <v>304</v>
      </c>
      <c r="D167" s="335">
        <v>304</v>
      </c>
      <c r="E167" s="335">
        <v>279.17</v>
      </c>
      <c r="F167" s="335">
        <v>279.17</v>
      </c>
      <c r="G167" s="334">
        <v>1</v>
      </c>
      <c r="H167" s="125" t="str">
        <f t="shared" si="2"/>
        <v>304304279.17279.17</v>
      </c>
    </row>
    <row r="168" spans="1:8" ht="16.5" hidden="1" customHeight="1">
      <c r="A168" s="125">
        <v>2012602</v>
      </c>
      <c r="B168" s="274" t="s">
        <v>95</v>
      </c>
      <c r="C168" s="335"/>
      <c r="D168" s="335"/>
      <c r="E168" s="335">
        <v>0</v>
      </c>
      <c r="F168" s="335">
        <v>0</v>
      </c>
      <c r="G168" s="334"/>
      <c r="H168" s="125" t="str">
        <f t="shared" si="2"/>
        <v>00</v>
      </c>
    </row>
    <row r="169" spans="1:8" ht="16.5" hidden="1" customHeight="1">
      <c r="A169" s="125">
        <v>2012603</v>
      </c>
      <c r="B169" s="274" t="s">
        <v>96</v>
      </c>
      <c r="C169" s="335"/>
      <c r="D169" s="335"/>
      <c r="E169" s="335">
        <v>0</v>
      </c>
      <c r="F169" s="335">
        <v>0</v>
      </c>
      <c r="G169" s="334"/>
      <c r="H169" s="125" t="str">
        <f t="shared" si="2"/>
        <v>00</v>
      </c>
    </row>
    <row r="170" spans="1:8" ht="16.5" customHeight="1">
      <c r="A170" s="125">
        <v>2012604</v>
      </c>
      <c r="B170" s="274" t="s">
        <v>193</v>
      </c>
      <c r="C170" s="335">
        <v>0</v>
      </c>
      <c r="D170" s="335">
        <v>0</v>
      </c>
      <c r="E170" s="335">
        <v>60</v>
      </c>
      <c r="F170" s="335">
        <v>60</v>
      </c>
      <c r="G170" s="334">
        <v>1</v>
      </c>
      <c r="H170" s="125" t="str">
        <f t="shared" si="2"/>
        <v>006060</v>
      </c>
    </row>
    <row r="171" spans="1:8" ht="16.5" hidden="1" customHeight="1">
      <c r="A171" s="125">
        <v>2012699</v>
      </c>
      <c r="B171" s="274" t="s">
        <v>194</v>
      </c>
      <c r="C171" s="335"/>
      <c r="D171" s="335"/>
      <c r="E171" s="335">
        <v>0</v>
      </c>
      <c r="F171" s="335">
        <v>0</v>
      </c>
      <c r="G171" s="334"/>
      <c r="H171" s="125" t="str">
        <f t="shared" si="2"/>
        <v>00</v>
      </c>
    </row>
    <row r="172" spans="1:8" ht="16.5" customHeight="1">
      <c r="A172" s="125">
        <v>20128</v>
      </c>
      <c r="B172" s="274" t="s">
        <v>195</v>
      </c>
      <c r="C172" s="335">
        <v>0</v>
      </c>
      <c r="D172" s="335">
        <v>0</v>
      </c>
      <c r="E172" s="335">
        <v>118.79</v>
      </c>
      <c r="F172" s="335">
        <v>118.79</v>
      </c>
      <c r="G172" s="334">
        <v>1</v>
      </c>
      <c r="H172" s="125" t="str">
        <f t="shared" si="2"/>
        <v>00118.79118.79</v>
      </c>
    </row>
    <row r="173" spans="1:8" ht="16.5" customHeight="1">
      <c r="A173" s="125">
        <v>2012801</v>
      </c>
      <c r="B173" s="274" t="s">
        <v>94</v>
      </c>
      <c r="C173" s="335">
        <v>109</v>
      </c>
      <c r="D173" s="335">
        <v>109</v>
      </c>
      <c r="E173" s="335">
        <v>73.790000000000006</v>
      </c>
      <c r="F173" s="335">
        <v>73.790000000000006</v>
      </c>
      <c r="G173" s="334">
        <v>1</v>
      </c>
      <c r="H173" s="125" t="str">
        <f t="shared" si="2"/>
        <v>10910973.7973.79</v>
      </c>
    </row>
    <row r="174" spans="1:8" ht="16.5" hidden="1" customHeight="1">
      <c r="A174" s="125">
        <v>2012802</v>
      </c>
      <c r="B174" s="274" t="s">
        <v>95</v>
      </c>
      <c r="C174" s="335"/>
      <c r="D174" s="335"/>
      <c r="E174" s="335">
        <v>0</v>
      </c>
      <c r="F174" s="335">
        <v>0</v>
      </c>
      <c r="G174" s="334"/>
      <c r="H174" s="125" t="str">
        <f t="shared" si="2"/>
        <v>00</v>
      </c>
    </row>
    <row r="175" spans="1:8" ht="16.5" hidden="1" customHeight="1">
      <c r="A175" s="125">
        <v>2012803</v>
      </c>
      <c r="B175" s="274" t="s">
        <v>96</v>
      </c>
      <c r="C175" s="335"/>
      <c r="D175" s="335"/>
      <c r="E175" s="335">
        <v>0</v>
      </c>
      <c r="F175" s="335">
        <v>0</v>
      </c>
      <c r="G175" s="334"/>
      <c r="H175" s="125" t="str">
        <f t="shared" si="2"/>
        <v>00</v>
      </c>
    </row>
    <row r="176" spans="1:8" ht="16.5" hidden="1" customHeight="1">
      <c r="A176" s="125">
        <v>2012804</v>
      </c>
      <c r="B176" s="274" t="s">
        <v>108</v>
      </c>
      <c r="C176" s="335"/>
      <c r="D176" s="335"/>
      <c r="E176" s="335">
        <v>0</v>
      </c>
      <c r="F176" s="335">
        <v>0</v>
      </c>
      <c r="G176" s="334"/>
      <c r="H176" s="125" t="str">
        <f t="shared" si="2"/>
        <v>00</v>
      </c>
    </row>
    <row r="177" spans="1:8" ht="16.5" hidden="1" customHeight="1">
      <c r="A177" s="125">
        <v>2012850</v>
      </c>
      <c r="B177" s="274" t="s">
        <v>103</v>
      </c>
      <c r="C177" s="335"/>
      <c r="D177" s="335"/>
      <c r="E177" s="335">
        <v>0</v>
      </c>
      <c r="F177" s="335">
        <v>0</v>
      </c>
      <c r="G177" s="334"/>
      <c r="H177" s="125" t="str">
        <f t="shared" si="2"/>
        <v>00</v>
      </c>
    </row>
    <row r="178" spans="1:8" ht="16.5" customHeight="1">
      <c r="A178" s="125">
        <v>2012899</v>
      </c>
      <c r="B178" s="274" t="s">
        <v>196</v>
      </c>
      <c r="C178" s="335">
        <v>0</v>
      </c>
      <c r="D178" s="335">
        <v>0</v>
      </c>
      <c r="E178" s="335">
        <v>45</v>
      </c>
      <c r="F178" s="335">
        <v>45</v>
      </c>
      <c r="G178" s="334">
        <v>1</v>
      </c>
      <c r="H178" s="125" t="str">
        <f t="shared" si="2"/>
        <v>004545</v>
      </c>
    </row>
    <row r="179" spans="1:8" ht="16.5" customHeight="1">
      <c r="A179" s="125">
        <v>20129</v>
      </c>
      <c r="B179" s="274" t="s">
        <v>197</v>
      </c>
      <c r="C179" s="335">
        <v>45</v>
      </c>
      <c r="D179" s="335">
        <v>45</v>
      </c>
      <c r="E179" s="335">
        <v>2334.9899999999998</v>
      </c>
      <c r="F179" s="335">
        <v>2334.9899999999998</v>
      </c>
      <c r="G179" s="334">
        <v>1</v>
      </c>
      <c r="H179" s="125" t="str">
        <f t="shared" si="2"/>
        <v>45452334.992334.99</v>
      </c>
    </row>
    <row r="180" spans="1:8" ht="16.5" customHeight="1">
      <c r="A180" s="125">
        <v>2012901</v>
      </c>
      <c r="B180" s="274" t="s">
        <v>94</v>
      </c>
      <c r="C180" s="335">
        <v>2234</v>
      </c>
      <c r="D180" s="335">
        <v>2234</v>
      </c>
      <c r="E180" s="335">
        <v>294.87</v>
      </c>
      <c r="F180" s="335">
        <v>294.87</v>
      </c>
      <c r="G180" s="334">
        <v>1</v>
      </c>
      <c r="H180" s="125" t="str">
        <f t="shared" si="2"/>
        <v>22342234294.87294.87</v>
      </c>
    </row>
    <row r="181" spans="1:8" ht="16.5" customHeight="1">
      <c r="A181" s="125">
        <v>2012902</v>
      </c>
      <c r="B181" s="274" t="s">
        <v>95</v>
      </c>
      <c r="C181" s="335">
        <v>282</v>
      </c>
      <c r="D181" s="335">
        <v>282</v>
      </c>
      <c r="E181" s="335">
        <v>366</v>
      </c>
      <c r="F181" s="335">
        <v>366</v>
      </c>
      <c r="G181" s="334">
        <v>1</v>
      </c>
      <c r="H181" s="125" t="str">
        <f t="shared" si="2"/>
        <v>282282366366</v>
      </c>
    </row>
    <row r="182" spans="1:8" ht="16.5" hidden="1" customHeight="1">
      <c r="A182" s="125">
        <v>2012903</v>
      </c>
      <c r="B182" s="274" t="s">
        <v>96</v>
      </c>
      <c r="C182" s="335"/>
      <c r="D182" s="335"/>
      <c r="E182" s="335">
        <v>0</v>
      </c>
      <c r="F182" s="335">
        <v>0</v>
      </c>
      <c r="G182" s="334"/>
      <c r="H182" s="125" t="str">
        <f t="shared" si="2"/>
        <v>00</v>
      </c>
    </row>
    <row r="183" spans="1:8" ht="16.5" hidden="1" customHeight="1">
      <c r="A183" s="125">
        <v>2012906</v>
      </c>
      <c r="B183" s="274" t="s">
        <v>198</v>
      </c>
      <c r="C183" s="335"/>
      <c r="D183" s="335"/>
      <c r="E183" s="335">
        <v>0</v>
      </c>
      <c r="F183" s="335">
        <v>0</v>
      </c>
      <c r="G183" s="334"/>
      <c r="H183" s="125" t="str">
        <f t="shared" si="2"/>
        <v>00</v>
      </c>
    </row>
    <row r="184" spans="1:8" ht="16.5" customHeight="1">
      <c r="A184" s="125">
        <v>2012950</v>
      </c>
      <c r="B184" s="274" t="s">
        <v>103</v>
      </c>
      <c r="C184" s="335">
        <v>0</v>
      </c>
      <c r="D184" s="335">
        <v>0</v>
      </c>
      <c r="E184" s="335">
        <v>423.14</v>
      </c>
      <c r="F184" s="335">
        <v>423.14</v>
      </c>
      <c r="G184" s="334">
        <v>1</v>
      </c>
      <c r="H184" s="125" t="str">
        <f t="shared" si="2"/>
        <v>00423.14423.14</v>
      </c>
    </row>
    <row r="185" spans="1:8" ht="16.5" customHeight="1">
      <c r="A185" s="125">
        <v>2012999</v>
      </c>
      <c r="B185" s="274" t="s">
        <v>199</v>
      </c>
      <c r="C185" s="335">
        <v>305</v>
      </c>
      <c r="D185" s="335">
        <v>305</v>
      </c>
      <c r="E185" s="335">
        <v>1250.98</v>
      </c>
      <c r="F185" s="335">
        <v>1250.98</v>
      </c>
      <c r="G185" s="334">
        <v>1</v>
      </c>
      <c r="H185" s="125" t="str">
        <f t="shared" si="2"/>
        <v>3053051250.981250.98</v>
      </c>
    </row>
    <row r="186" spans="1:8" ht="16.5" customHeight="1">
      <c r="A186" s="125">
        <v>20131</v>
      </c>
      <c r="B186" s="274" t="s">
        <v>200</v>
      </c>
      <c r="C186" s="335">
        <v>1281</v>
      </c>
      <c r="D186" s="335">
        <v>1281</v>
      </c>
      <c r="E186" s="335">
        <v>2144.1999999999998</v>
      </c>
      <c r="F186" s="335">
        <v>2144.1999999999998</v>
      </c>
      <c r="G186" s="334">
        <v>1</v>
      </c>
      <c r="H186" s="125" t="str">
        <f t="shared" si="2"/>
        <v>128112812144.22144.2</v>
      </c>
    </row>
    <row r="187" spans="1:8" ht="16.5" customHeight="1">
      <c r="A187" s="125">
        <v>2013101</v>
      </c>
      <c r="B187" s="274" t="s">
        <v>94</v>
      </c>
      <c r="C187" s="335">
        <v>1982</v>
      </c>
      <c r="D187" s="335">
        <v>1982</v>
      </c>
      <c r="E187" s="335">
        <v>929.51</v>
      </c>
      <c r="F187" s="335">
        <v>929.51</v>
      </c>
      <c r="G187" s="334">
        <v>1</v>
      </c>
      <c r="H187" s="125" t="str">
        <f t="shared" si="2"/>
        <v>19821982929.51929.51</v>
      </c>
    </row>
    <row r="188" spans="1:8" ht="16.5" customHeight="1">
      <c r="A188" s="125">
        <v>2013102</v>
      </c>
      <c r="B188" s="274" t="s">
        <v>95</v>
      </c>
      <c r="C188" s="335">
        <v>853</v>
      </c>
      <c r="D188" s="335">
        <v>853</v>
      </c>
      <c r="E188" s="335">
        <v>243</v>
      </c>
      <c r="F188" s="335">
        <v>243</v>
      </c>
      <c r="G188" s="334">
        <v>1</v>
      </c>
      <c r="H188" s="125" t="str">
        <f t="shared" si="2"/>
        <v>853853243243</v>
      </c>
    </row>
    <row r="189" spans="1:8" ht="16.5" customHeight="1">
      <c r="A189" s="125">
        <v>2013103</v>
      </c>
      <c r="B189" s="274" t="s">
        <v>96</v>
      </c>
      <c r="C189" s="335">
        <v>223</v>
      </c>
      <c r="D189" s="335">
        <v>223</v>
      </c>
      <c r="E189" s="335">
        <v>580</v>
      </c>
      <c r="F189" s="335">
        <v>580</v>
      </c>
      <c r="G189" s="334">
        <v>1</v>
      </c>
      <c r="H189" s="125" t="str">
        <f t="shared" si="2"/>
        <v>223223580580</v>
      </c>
    </row>
    <row r="190" spans="1:8" ht="16.5" hidden="1" customHeight="1">
      <c r="A190" s="125">
        <v>2013105</v>
      </c>
      <c r="B190" s="274" t="s">
        <v>201</v>
      </c>
      <c r="C190" s="335"/>
      <c r="D190" s="335"/>
      <c r="E190" s="335">
        <v>0</v>
      </c>
      <c r="F190" s="335">
        <v>0</v>
      </c>
      <c r="G190" s="334"/>
      <c r="H190" s="125" t="str">
        <f t="shared" si="2"/>
        <v>00</v>
      </c>
    </row>
    <row r="191" spans="1:8" ht="16.5" customHeight="1">
      <c r="A191" s="125">
        <v>2013150</v>
      </c>
      <c r="B191" s="274" t="s">
        <v>103</v>
      </c>
      <c r="C191" s="335">
        <v>0</v>
      </c>
      <c r="D191" s="335">
        <v>0</v>
      </c>
      <c r="E191" s="335">
        <v>391.69</v>
      </c>
      <c r="F191" s="335">
        <v>391.69</v>
      </c>
      <c r="G191" s="334">
        <v>1</v>
      </c>
      <c r="H191" s="125" t="str">
        <f t="shared" si="2"/>
        <v>00391.69391.69</v>
      </c>
    </row>
    <row r="192" spans="1:8" ht="16.5" hidden="1" customHeight="1">
      <c r="A192" s="125">
        <v>2013199</v>
      </c>
      <c r="B192" s="274" t="s">
        <v>202</v>
      </c>
      <c r="C192" s="335"/>
      <c r="D192" s="335"/>
      <c r="E192" s="335">
        <v>0</v>
      </c>
      <c r="F192" s="335">
        <v>0</v>
      </c>
      <c r="G192" s="334"/>
      <c r="H192" s="125" t="str">
        <f t="shared" si="2"/>
        <v>00</v>
      </c>
    </row>
    <row r="193" spans="1:8" ht="16.5" customHeight="1">
      <c r="A193" s="125">
        <v>20132</v>
      </c>
      <c r="B193" s="274" t="s">
        <v>203</v>
      </c>
      <c r="C193" s="335">
        <v>0</v>
      </c>
      <c r="D193" s="335">
        <v>0</v>
      </c>
      <c r="E193" s="335">
        <v>1276.51</v>
      </c>
      <c r="F193" s="335">
        <v>1276.51</v>
      </c>
      <c r="G193" s="334">
        <v>1</v>
      </c>
      <c r="H193" s="125" t="str">
        <f t="shared" si="2"/>
        <v>001276.511276.51</v>
      </c>
    </row>
    <row r="194" spans="1:8" ht="16.5" customHeight="1">
      <c r="A194" s="125">
        <v>2013201</v>
      </c>
      <c r="B194" s="274" t="s">
        <v>94</v>
      </c>
      <c r="C194" s="335">
        <v>1499</v>
      </c>
      <c r="D194" s="335">
        <v>1499</v>
      </c>
      <c r="E194" s="335">
        <v>478.31</v>
      </c>
      <c r="F194" s="335">
        <v>478.31</v>
      </c>
      <c r="G194" s="334">
        <v>1</v>
      </c>
      <c r="H194" s="125" t="str">
        <f t="shared" si="2"/>
        <v>14991499478.31478.31</v>
      </c>
    </row>
    <row r="195" spans="1:8" ht="16.5" customHeight="1">
      <c r="A195" s="125">
        <v>2013202</v>
      </c>
      <c r="B195" s="274" t="s">
        <v>95</v>
      </c>
      <c r="C195" s="335">
        <v>454</v>
      </c>
      <c r="D195" s="335">
        <v>454</v>
      </c>
      <c r="E195" s="335">
        <v>755.5</v>
      </c>
      <c r="F195" s="335">
        <v>755.5</v>
      </c>
      <c r="G195" s="334">
        <v>1</v>
      </c>
      <c r="H195" s="125" t="str">
        <f t="shared" si="2"/>
        <v>454454755.5755.5</v>
      </c>
    </row>
    <row r="196" spans="1:8" ht="16.5" hidden="1" customHeight="1">
      <c r="A196" s="125">
        <v>2013203</v>
      </c>
      <c r="B196" s="274" t="s">
        <v>96</v>
      </c>
      <c r="C196" s="335"/>
      <c r="D196" s="335"/>
      <c r="E196" s="335">
        <v>0</v>
      </c>
      <c r="F196" s="335">
        <v>0</v>
      </c>
      <c r="G196" s="334"/>
      <c r="H196" s="125" t="str">
        <f t="shared" si="2"/>
        <v>00</v>
      </c>
    </row>
    <row r="197" spans="1:8" ht="16.5" hidden="1" customHeight="1">
      <c r="A197" s="125">
        <v>2013204</v>
      </c>
      <c r="B197" s="274" t="s">
        <v>204</v>
      </c>
      <c r="C197" s="335"/>
      <c r="D197" s="335"/>
      <c r="E197" s="335">
        <v>0</v>
      </c>
      <c r="F197" s="335">
        <v>0</v>
      </c>
      <c r="G197" s="334"/>
      <c r="H197" s="125" t="str">
        <f t="shared" si="2"/>
        <v>00</v>
      </c>
    </row>
    <row r="198" spans="1:8" ht="16.5" customHeight="1">
      <c r="A198" s="125">
        <v>2013250</v>
      </c>
      <c r="B198" s="274" t="s">
        <v>103</v>
      </c>
      <c r="C198" s="335">
        <v>51</v>
      </c>
      <c r="D198" s="335">
        <v>51</v>
      </c>
      <c r="E198" s="335">
        <v>40.1</v>
      </c>
      <c r="F198" s="335">
        <v>40.1</v>
      </c>
      <c r="G198" s="334">
        <v>1</v>
      </c>
      <c r="H198" s="125" t="str">
        <f t="shared" si="2"/>
        <v>515140.140.1</v>
      </c>
    </row>
    <row r="199" spans="1:8" ht="16.5" customHeight="1">
      <c r="A199" s="125">
        <v>2013299</v>
      </c>
      <c r="B199" s="274" t="s">
        <v>205</v>
      </c>
      <c r="C199" s="335"/>
      <c r="D199" s="335"/>
      <c r="E199" s="335">
        <v>2.6</v>
      </c>
      <c r="F199" s="335">
        <v>2.6</v>
      </c>
      <c r="G199" s="334">
        <v>1</v>
      </c>
      <c r="H199" s="125" t="str">
        <f t="shared" ref="H199:H262" si="3">C199&amp;D199&amp;E199&amp;F199</f>
        <v>2.62.6</v>
      </c>
    </row>
    <row r="200" spans="1:8" ht="16.5" customHeight="1">
      <c r="A200" s="125">
        <v>20133</v>
      </c>
      <c r="B200" s="274" t="s">
        <v>206</v>
      </c>
      <c r="C200" s="335">
        <v>2129</v>
      </c>
      <c r="D200" s="335">
        <v>2129</v>
      </c>
      <c r="E200" s="335">
        <v>2311.6799999999998</v>
      </c>
      <c r="F200" s="335">
        <v>2311.6799999999998</v>
      </c>
      <c r="G200" s="334">
        <v>1</v>
      </c>
      <c r="H200" s="125" t="str">
        <f t="shared" si="3"/>
        <v>212921292311.682311.68</v>
      </c>
    </row>
    <row r="201" spans="1:8" ht="16.5" customHeight="1">
      <c r="A201" s="125">
        <v>2013301</v>
      </c>
      <c r="B201" s="274" t="s">
        <v>94</v>
      </c>
      <c r="C201" s="335">
        <v>1195</v>
      </c>
      <c r="D201" s="335">
        <v>1195</v>
      </c>
      <c r="E201" s="335">
        <v>467.48</v>
      </c>
      <c r="F201" s="335">
        <v>467.48</v>
      </c>
      <c r="G201" s="334">
        <v>1</v>
      </c>
      <c r="H201" s="125" t="str">
        <f t="shared" si="3"/>
        <v>11951195467.48467.48</v>
      </c>
    </row>
    <row r="202" spans="1:8" ht="16.5" customHeight="1">
      <c r="A202" s="125">
        <v>2013302</v>
      </c>
      <c r="B202" s="274" t="s">
        <v>95</v>
      </c>
      <c r="C202" s="335">
        <v>20</v>
      </c>
      <c r="D202" s="335">
        <v>20</v>
      </c>
      <c r="E202" s="335">
        <v>796.33</v>
      </c>
      <c r="F202" s="335">
        <v>796.33</v>
      </c>
      <c r="G202" s="334">
        <v>1</v>
      </c>
      <c r="H202" s="125" t="str">
        <f t="shared" si="3"/>
        <v>2020796.33796.33</v>
      </c>
    </row>
    <row r="203" spans="1:8" ht="16.5" hidden="1" customHeight="1">
      <c r="A203" s="125">
        <v>2013303</v>
      </c>
      <c r="B203" s="274" t="s">
        <v>96</v>
      </c>
      <c r="C203" s="335"/>
      <c r="D203" s="335"/>
      <c r="E203" s="335">
        <v>0</v>
      </c>
      <c r="F203" s="335">
        <v>0</v>
      </c>
      <c r="G203" s="334"/>
      <c r="H203" s="125" t="str">
        <f t="shared" si="3"/>
        <v>00</v>
      </c>
    </row>
    <row r="204" spans="1:8" ht="16.5" customHeight="1">
      <c r="A204" s="125">
        <v>2013350</v>
      </c>
      <c r="B204" s="274" t="s">
        <v>103</v>
      </c>
      <c r="C204" s="335">
        <v>914</v>
      </c>
      <c r="D204" s="335">
        <v>914</v>
      </c>
      <c r="E204" s="335">
        <v>419.43</v>
      </c>
      <c r="F204" s="335">
        <v>419.43</v>
      </c>
      <c r="G204" s="334">
        <v>1</v>
      </c>
      <c r="H204" s="125" t="str">
        <f t="shared" si="3"/>
        <v>914914419.43419.43</v>
      </c>
    </row>
    <row r="205" spans="1:8" ht="16.5" customHeight="1">
      <c r="A205" s="125">
        <v>2013399</v>
      </c>
      <c r="B205" s="274" t="s">
        <v>207</v>
      </c>
      <c r="C205" s="335"/>
      <c r="D205" s="335"/>
      <c r="E205" s="335">
        <v>628.44000000000005</v>
      </c>
      <c r="F205" s="335">
        <v>628.44000000000005</v>
      </c>
      <c r="G205" s="334">
        <v>1</v>
      </c>
      <c r="H205" s="125" t="str">
        <f t="shared" si="3"/>
        <v>628.44628.44</v>
      </c>
    </row>
    <row r="206" spans="1:8" ht="16.5" customHeight="1">
      <c r="A206" s="125">
        <v>20134</v>
      </c>
      <c r="B206" s="274" t="s">
        <v>208</v>
      </c>
      <c r="C206" s="335">
        <v>561</v>
      </c>
      <c r="D206" s="335">
        <v>561</v>
      </c>
      <c r="E206" s="335">
        <v>632.16</v>
      </c>
      <c r="F206" s="335">
        <v>632.16</v>
      </c>
      <c r="G206" s="334">
        <v>1</v>
      </c>
      <c r="H206" s="125" t="str">
        <f t="shared" si="3"/>
        <v>561561632.16632.16</v>
      </c>
    </row>
    <row r="207" spans="1:8" ht="16.5" customHeight="1">
      <c r="A207" s="125">
        <v>2013401</v>
      </c>
      <c r="B207" s="274" t="s">
        <v>94</v>
      </c>
      <c r="C207" s="335">
        <v>265</v>
      </c>
      <c r="D207" s="335">
        <v>265</v>
      </c>
      <c r="E207" s="335">
        <v>304.62</v>
      </c>
      <c r="F207" s="335">
        <v>304.62</v>
      </c>
      <c r="G207" s="334">
        <v>1</v>
      </c>
      <c r="H207" s="125" t="str">
        <f t="shared" si="3"/>
        <v>265265304.62304.62</v>
      </c>
    </row>
    <row r="208" spans="1:8" ht="16.5" customHeight="1">
      <c r="A208" s="125">
        <v>2013402</v>
      </c>
      <c r="B208" s="274" t="s">
        <v>95</v>
      </c>
      <c r="C208" s="335">
        <v>254</v>
      </c>
      <c r="D208" s="335">
        <v>254</v>
      </c>
      <c r="E208" s="335">
        <v>254</v>
      </c>
      <c r="F208" s="335">
        <v>254</v>
      </c>
      <c r="G208" s="334">
        <v>1</v>
      </c>
      <c r="H208" s="125" t="str">
        <f t="shared" si="3"/>
        <v>254254254254</v>
      </c>
    </row>
    <row r="209" spans="1:8" ht="16.5" hidden="1" customHeight="1">
      <c r="A209" s="125">
        <v>2013403</v>
      </c>
      <c r="B209" s="274" t="s">
        <v>96</v>
      </c>
      <c r="C209" s="335"/>
      <c r="D209" s="335"/>
      <c r="E209" s="335">
        <v>0</v>
      </c>
      <c r="F209" s="335">
        <v>0</v>
      </c>
      <c r="G209" s="334"/>
      <c r="H209" s="125" t="str">
        <f t="shared" si="3"/>
        <v>00</v>
      </c>
    </row>
    <row r="210" spans="1:8" ht="16.5" customHeight="1">
      <c r="A210" s="125">
        <v>2013404</v>
      </c>
      <c r="B210" s="274" t="s">
        <v>209</v>
      </c>
      <c r="C210" s="335"/>
      <c r="D210" s="335"/>
      <c r="E210" s="335">
        <v>20</v>
      </c>
      <c r="F210" s="335">
        <v>20</v>
      </c>
      <c r="G210" s="334">
        <v>1</v>
      </c>
      <c r="H210" s="125" t="str">
        <f t="shared" si="3"/>
        <v>2020</v>
      </c>
    </row>
    <row r="211" spans="1:8" ht="16.5" hidden="1" customHeight="1">
      <c r="A211" s="125">
        <v>2013405</v>
      </c>
      <c r="B211" s="274" t="s">
        <v>210</v>
      </c>
      <c r="C211" s="335"/>
      <c r="D211" s="335"/>
      <c r="E211" s="335">
        <v>0</v>
      </c>
      <c r="F211" s="335">
        <v>0</v>
      </c>
      <c r="G211" s="334"/>
      <c r="H211" s="125" t="str">
        <f t="shared" si="3"/>
        <v>00</v>
      </c>
    </row>
    <row r="212" spans="1:8" ht="16.5" customHeight="1">
      <c r="A212" s="125">
        <v>2013450</v>
      </c>
      <c r="B212" s="274" t="s">
        <v>103</v>
      </c>
      <c r="C212" s="335">
        <v>42</v>
      </c>
      <c r="D212" s="335">
        <v>42</v>
      </c>
      <c r="E212" s="335">
        <v>53.54</v>
      </c>
      <c r="F212" s="335">
        <v>53.54</v>
      </c>
      <c r="G212" s="334">
        <v>1</v>
      </c>
      <c r="H212" s="125" t="str">
        <f t="shared" si="3"/>
        <v>424253.5453.54</v>
      </c>
    </row>
    <row r="213" spans="1:8" ht="16.5" hidden="1" customHeight="1">
      <c r="A213" s="125">
        <v>2013499</v>
      </c>
      <c r="B213" s="274" t="s">
        <v>211</v>
      </c>
      <c r="C213" s="335"/>
      <c r="D213" s="335"/>
      <c r="E213" s="335">
        <v>0</v>
      </c>
      <c r="F213" s="335">
        <v>0</v>
      </c>
      <c r="G213" s="334"/>
      <c r="H213" s="125" t="str">
        <f t="shared" si="3"/>
        <v>00</v>
      </c>
    </row>
    <row r="214" spans="1:8" ht="16.5" hidden="1" customHeight="1">
      <c r="A214" s="125">
        <v>20135</v>
      </c>
      <c r="B214" s="274" t="s">
        <v>212</v>
      </c>
      <c r="C214" s="335"/>
      <c r="D214" s="335"/>
      <c r="E214" s="335">
        <v>0</v>
      </c>
      <c r="F214" s="335">
        <v>0</v>
      </c>
      <c r="G214" s="334"/>
      <c r="H214" s="125" t="str">
        <f t="shared" si="3"/>
        <v>00</v>
      </c>
    </row>
    <row r="215" spans="1:8" ht="16.5" hidden="1" customHeight="1">
      <c r="A215" s="125">
        <v>2013501</v>
      </c>
      <c r="B215" s="274" t="s">
        <v>94</v>
      </c>
      <c r="C215" s="335"/>
      <c r="D215" s="335"/>
      <c r="E215" s="335">
        <v>0</v>
      </c>
      <c r="F215" s="335">
        <v>0</v>
      </c>
      <c r="G215" s="334"/>
      <c r="H215" s="125" t="str">
        <f t="shared" si="3"/>
        <v>00</v>
      </c>
    </row>
    <row r="216" spans="1:8" ht="16.5" hidden="1" customHeight="1">
      <c r="A216" s="125">
        <v>2013502</v>
      </c>
      <c r="B216" s="274" t="s">
        <v>95</v>
      </c>
      <c r="C216" s="335"/>
      <c r="D216" s="335"/>
      <c r="E216" s="335">
        <v>0</v>
      </c>
      <c r="F216" s="335">
        <v>0</v>
      </c>
      <c r="G216" s="334"/>
      <c r="H216" s="125" t="str">
        <f t="shared" si="3"/>
        <v>00</v>
      </c>
    </row>
    <row r="217" spans="1:8" ht="16.5" hidden="1" customHeight="1">
      <c r="A217" s="125">
        <v>2013503</v>
      </c>
      <c r="B217" s="274" t="s">
        <v>96</v>
      </c>
      <c r="C217" s="335"/>
      <c r="D217" s="335"/>
      <c r="E217" s="335">
        <v>0</v>
      </c>
      <c r="F217" s="335">
        <v>0</v>
      </c>
      <c r="G217" s="334"/>
      <c r="H217" s="125" t="str">
        <f t="shared" si="3"/>
        <v>00</v>
      </c>
    </row>
    <row r="218" spans="1:8" ht="16.5" hidden="1" customHeight="1">
      <c r="A218" s="125">
        <v>2013550</v>
      </c>
      <c r="B218" s="274" t="s">
        <v>103</v>
      </c>
      <c r="C218" s="335"/>
      <c r="D218" s="335"/>
      <c r="E218" s="335">
        <v>0</v>
      </c>
      <c r="F218" s="335">
        <v>0</v>
      </c>
      <c r="G218" s="334"/>
      <c r="H218" s="125" t="str">
        <f t="shared" si="3"/>
        <v>00</v>
      </c>
    </row>
    <row r="219" spans="1:8" ht="16.5" hidden="1" customHeight="1">
      <c r="A219" s="125">
        <v>2013599</v>
      </c>
      <c r="B219" s="274" t="s">
        <v>213</v>
      </c>
      <c r="C219" s="335"/>
      <c r="D219" s="335"/>
      <c r="E219" s="335">
        <v>0</v>
      </c>
      <c r="F219" s="335">
        <v>0</v>
      </c>
      <c r="G219" s="334"/>
      <c r="H219" s="125" t="str">
        <f t="shared" si="3"/>
        <v>00</v>
      </c>
    </row>
    <row r="220" spans="1:8" ht="16.5" customHeight="1">
      <c r="A220" s="125">
        <v>20136</v>
      </c>
      <c r="B220" s="274" t="s">
        <v>214</v>
      </c>
      <c r="C220" s="335">
        <v>2105</v>
      </c>
      <c r="D220" s="335">
        <v>2105</v>
      </c>
      <c r="E220" s="335">
        <v>2027</v>
      </c>
      <c r="F220" s="335">
        <v>2027</v>
      </c>
      <c r="G220" s="334">
        <v>1</v>
      </c>
      <c r="H220" s="125" t="str">
        <f t="shared" si="3"/>
        <v>2105210520272027</v>
      </c>
    </row>
    <row r="221" spans="1:8" ht="16.5" customHeight="1">
      <c r="A221" s="125">
        <v>2013601</v>
      </c>
      <c r="B221" s="274" t="s">
        <v>94</v>
      </c>
      <c r="C221" s="335">
        <v>537</v>
      </c>
      <c r="D221" s="335">
        <v>537</v>
      </c>
      <c r="E221" s="335">
        <v>570.27</v>
      </c>
      <c r="F221" s="335">
        <v>570.27</v>
      </c>
      <c r="G221" s="334">
        <v>1</v>
      </c>
      <c r="H221" s="125" t="str">
        <f t="shared" si="3"/>
        <v>537537570.27570.27</v>
      </c>
    </row>
    <row r="222" spans="1:8" ht="16.5" customHeight="1">
      <c r="A222" s="125">
        <v>2013602</v>
      </c>
      <c r="B222" s="274" t="s">
        <v>95</v>
      </c>
      <c r="C222" s="335">
        <v>853</v>
      </c>
      <c r="D222" s="335">
        <v>853</v>
      </c>
      <c r="E222" s="335">
        <v>713</v>
      </c>
      <c r="F222" s="335">
        <v>713</v>
      </c>
      <c r="G222" s="334">
        <v>1</v>
      </c>
      <c r="H222" s="125" t="str">
        <f t="shared" si="3"/>
        <v>853853713713</v>
      </c>
    </row>
    <row r="223" spans="1:8" ht="16.5" hidden="1" customHeight="1">
      <c r="A223" s="125">
        <v>2013603</v>
      </c>
      <c r="B223" s="274" t="s">
        <v>96</v>
      </c>
      <c r="C223" s="335"/>
      <c r="D223" s="335"/>
      <c r="E223" s="335">
        <v>0</v>
      </c>
      <c r="F223" s="335">
        <v>0</v>
      </c>
      <c r="G223" s="334"/>
      <c r="H223" s="125" t="str">
        <f t="shared" si="3"/>
        <v>00</v>
      </c>
    </row>
    <row r="224" spans="1:8" ht="16.5" customHeight="1">
      <c r="A224" s="125">
        <v>2013650</v>
      </c>
      <c r="B224" s="274" t="s">
        <v>103</v>
      </c>
      <c r="C224" s="335">
        <v>52</v>
      </c>
      <c r="D224" s="335">
        <v>52</v>
      </c>
      <c r="E224" s="335">
        <v>73.989999999999995</v>
      </c>
      <c r="F224" s="335">
        <v>73.989999999999995</v>
      </c>
      <c r="G224" s="334">
        <v>1</v>
      </c>
      <c r="H224" s="125" t="str">
        <f t="shared" si="3"/>
        <v>525273.9973.99</v>
      </c>
    </row>
    <row r="225" spans="1:8" ht="16.5" customHeight="1">
      <c r="A225" s="125">
        <v>2013699</v>
      </c>
      <c r="B225" s="274" t="s">
        <v>215</v>
      </c>
      <c r="C225" s="335">
        <v>663</v>
      </c>
      <c r="D225" s="335">
        <v>663</v>
      </c>
      <c r="E225" s="335">
        <v>669.74</v>
      </c>
      <c r="F225" s="335">
        <v>669.74</v>
      </c>
      <c r="G225" s="334">
        <v>1</v>
      </c>
      <c r="H225" s="125" t="str">
        <f t="shared" si="3"/>
        <v>663663669.74669.74</v>
      </c>
    </row>
    <row r="226" spans="1:8" ht="16.5" hidden="1" customHeight="1">
      <c r="A226" s="125">
        <v>20137</v>
      </c>
      <c r="B226" s="274" t="s">
        <v>216</v>
      </c>
      <c r="C226" s="335"/>
      <c r="D226" s="335"/>
      <c r="E226" s="335">
        <v>0</v>
      </c>
      <c r="F226" s="335">
        <v>0</v>
      </c>
      <c r="G226" s="334"/>
      <c r="H226" s="125" t="str">
        <f t="shared" si="3"/>
        <v>00</v>
      </c>
    </row>
    <row r="227" spans="1:8" ht="16.5" hidden="1" customHeight="1">
      <c r="A227" s="125">
        <v>2013701</v>
      </c>
      <c r="B227" s="274" t="s">
        <v>94</v>
      </c>
      <c r="C227" s="335"/>
      <c r="D227" s="335"/>
      <c r="E227" s="335">
        <v>0</v>
      </c>
      <c r="F227" s="335">
        <v>0</v>
      </c>
      <c r="G227" s="334"/>
      <c r="H227" s="125" t="str">
        <f t="shared" si="3"/>
        <v>00</v>
      </c>
    </row>
    <row r="228" spans="1:8" ht="16.5" hidden="1" customHeight="1">
      <c r="A228" s="125">
        <v>2013702</v>
      </c>
      <c r="B228" s="274" t="s">
        <v>95</v>
      </c>
      <c r="C228" s="335"/>
      <c r="D228" s="335"/>
      <c r="E228" s="335">
        <v>0</v>
      </c>
      <c r="F228" s="335">
        <v>0</v>
      </c>
      <c r="G228" s="334"/>
      <c r="H228" s="125" t="str">
        <f t="shared" si="3"/>
        <v>00</v>
      </c>
    </row>
    <row r="229" spans="1:8" ht="16.5" hidden="1" customHeight="1">
      <c r="A229" s="125">
        <v>2013703</v>
      </c>
      <c r="B229" s="274" t="s">
        <v>96</v>
      </c>
      <c r="C229" s="335"/>
      <c r="D229" s="335"/>
      <c r="E229" s="335">
        <v>0</v>
      </c>
      <c r="F229" s="335">
        <v>0</v>
      </c>
      <c r="G229" s="334"/>
      <c r="H229" s="125" t="str">
        <f t="shared" si="3"/>
        <v>00</v>
      </c>
    </row>
    <row r="230" spans="1:8" ht="16.5" hidden="1" customHeight="1">
      <c r="A230" s="125">
        <v>2013750</v>
      </c>
      <c r="B230" s="274" t="s">
        <v>103</v>
      </c>
      <c r="C230" s="335"/>
      <c r="D230" s="335"/>
      <c r="E230" s="335">
        <v>0</v>
      </c>
      <c r="F230" s="335">
        <v>0</v>
      </c>
      <c r="G230" s="334"/>
      <c r="H230" s="125" t="str">
        <f t="shared" si="3"/>
        <v>00</v>
      </c>
    </row>
    <row r="231" spans="1:8" ht="16.5" hidden="1" customHeight="1">
      <c r="A231" s="125">
        <v>2013799</v>
      </c>
      <c r="B231" s="274" t="s">
        <v>217</v>
      </c>
      <c r="C231" s="335"/>
      <c r="D231" s="335"/>
      <c r="E231" s="335">
        <v>0</v>
      </c>
      <c r="F231" s="335">
        <v>0</v>
      </c>
      <c r="G231" s="334"/>
      <c r="H231" s="125" t="str">
        <f t="shared" si="3"/>
        <v>00</v>
      </c>
    </row>
    <row r="232" spans="1:8" ht="16.5" customHeight="1">
      <c r="A232" s="125">
        <v>20138</v>
      </c>
      <c r="B232" s="274" t="s">
        <v>218</v>
      </c>
      <c r="C232" s="335">
        <v>0</v>
      </c>
      <c r="D232" s="335">
        <v>0</v>
      </c>
      <c r="E232" s="335">
        <v>352</v>
      </c>
      <c r="F232" s="335">
        <v>352</v>
      </c>
      <c r="G232" s="334">
        <v>1</v>
      </c>
      <c r="H232" s="125" t="str">
        <f t="shared" si="3"/>
        <v>00352352</v>
      </c>
    </row>
    <row r="233" spans="1:8" ht="16.5" hidden="1" customHeight="1">
      <c r="A233" s="125">
        <v>2013801</v>
      </c>
      <c r="B233" s="274" t="s">
        <v>94</v>
      </c>
      <c r="C233" s="335"/>
      <c r="D233" s="335"/>
      <c r="E233" s="335">
        <v>0</v>
      </c>
      <c r="F233" s="335">
        <v>0</v>
      </c>
      <c r="G233" s="334"/>
      <c r="H233" s="125" t="str">
        <f t="shared" si="3"/>
        <v>00</v>
      </c>
    </row>
    <row r="234" spans="1:8" ht="16.5" hidden="1" customHeight="1">
      <c r="A234" s="125">
        <v>2013802</v>
      </c>
      <c r="B234" s="274" t="s">
        <v>95</v>
      </c>
      <c r="C234" s="335"/>
      <c r="D234" s="335"/>
      <c r="E234" s="335">
        <v>0</v>
      </c>
      <c r="F234" s="335">
        <v>0</v>
      </c>
      <c r="G234" s="334"/>
      <c r="H234" s="125" t="str">
        <f t="shared" si="3"/>
        <v>00</v>
      </c>
    </row>
    <row r="235" spans="1:8" ht="16.5" hidden="1" customHeight="1">
      <c r="A235" s="125">
        <v>2013803</v>
      </c>
      <c r="B235" s="274" t="s">
        <v>96</v>
      </c>
      <c r="C235" s="335"/>
      <c r="D235" s="335"/>
      <c r="E235" s="335">
        <v>0</v>
      </c>
      <c r="F235" s="335">
        <v>0</v>
      </c>
      <c r="G235" s="334"/>
      <c r="H235" s="125" t="str">
        <f t="shared" si="3"/>
        <v>00</v>
      </c>
    </row>
    <row r="236" spans="1:8" ht="16.5" hidden="1" customHeight="1">
      <c r="A236" s="125">
        <v>2013804</v>
      </c>
      <c r="B236" s="274" t="s">
        <v>219</v>
      </c>
      <c r="C236" s="335"/>
      <c r="D236" s="335"/>
      <c r="E236" s="335">
        <v>0</v>
      </c>
      <c r="F236" s="335">
        <v>0</v>
      </c>
      <c r="G236" s="334"/>
      <c r="H236" s="125" t="str">
        <f t="shared" si="3"/>
        <v>00</v>
      </c>
    </row>
    <row r="237" spans="1:8" ht="16.5" hidden="1" customHeight="1">
      <c r="A237" s="125">
        <v>2013805</v>
      </c>
      <c r="B237" s="274" t="s">
        <v>220</v>
      </c>
      <c r="C237" s="335"/>
      <c r="D237" s="335"/>
      <c r="E237" s="335">
        <v>0</v>
      </c>
      <c r="F237" s="335">
        <v>0</v>
      </c>
      <c r="G237" s="334"/>
      <c r="H237" s="125" t="str">
        <f t="shared" si="3"/>
        <v>00</v>
      </c>
    </row>
    <row r="238" spans="1:8" ht="16.5" hidden="1" customHeight="1">
      <c r="A238" s="125">
        <v>2013806</v>
      </c>
      <c r="B238" s="274" t="s">
        <v>221</v>
      </c>
      <c r="C238" s="335"/>
      <c r="D238" s="335"/>
      <c r="E238" s="335">
        <v>0</v>
      </c>
      <c r="F238" s="335">
        <v>0</v>
      </c>
      <c r="G238" s="334"/>
      <c r="H238" s="125" t="str">
        <f t="shared" si="3"/>
        <v>00</v>
      </c>
    </row>
    <row r="239" spans="1:8" ht="16.5" hidden="1" customHeight="1">
      <c r="A239" s="125">
        <v>2013807</v>
      </c>
      <c r="B239" s="274" t="s">
        <v>222</v>
      </c>
      <c r="C239" s="335"/>
      <c r="D239" s="335"/>
      <c r="E239" s="335">
        <v>0</v>
      </c>
      <c r="F239" s="335">
        <v>0</v>
      </c>
      <c r="G239" s="334"/>
      <c r="H239" s="125" t="str">
        <f t="shared" si="3"/>
        <v>00</v>
      </c>
    </row>
    <row r="240" spans="1:8" ht="16.5" hidden="1" customHeight="1">
      <c r="A240" s="125">
        <v>2013808</v>
      </c>
      <c r="B240" s="274" t="s">
        <v>135</v>
      </c>
      <c r="C240" s="335"/>
      <c r="D240" s="335"/>
      <c r="E240" s="335">
        <v>0</v>
      </c>
      <c r="F240" s="335">
        <v>0</v>
      </c>
      <c r="G240" s="334"/>
      <c r="H240" s="125" t="str">
        <f t="shared" si="3"/>
        <v>00</v>
      </c>
    </row>
    <row r="241" spans="1:8" ht="16.5" hidden="1" customHeight="1">
      <c r="A241" s="125">
        <v>2013809</v>
      </c>
      <c r="B241" s="274" t="s">
        <v>223</v>
      </c>
      <c r="C241" s="335"/>
      <c r="D241" s="335"/>
      <c r="E241" s="335">
        <v>0</v>
      </c>
      <c r="F241" s="335">
        <v>0</v>
      </c>
      <c r="G241" s="334"/>
      <c r="H241" s="125" t="str">
        <f t="shared" si="3"/>
        <v>00</v>
      </c>
    </row>
    <row r="242" spans="1:8" ht="16.5" hidden="1" customHeight="1">
      <c r="A242" s="125">
        <v>2013810</v>
      </c>
      <c r="B242" s="274" t="s">
        <v>224</v>
      </c>
      <c r="C242" s="335"/>
      <c r="D242" s="335"/>
      <c r="E242" s="335">
        <v>0</v>
      </c>
      <c r="F242" s="335">
        <v>0</v>
      </c>
      <c r="G242" s="334"/>
      <c r="H242" s="125" t="str">
        <f t="shared" si="3"/>
        <v>00</v>
      </c>
    </row>
    <row r="243" spans="1:8" ht="16.5" hidden="1" customHeight="1">
      <c r="A243" s="125">
        <v>2013811</v>
      </c>
      <c r="B243" s="274" t="s">
        <v>225</v>
      </c>
      <c r="C243" s="335"/>
      <c r="D243" s="335"/>
      <c r="E243" s="335">
        <v>0</v>
      </c>
      <c r="F243" s="335">
        <v>0</v>
      </c>
      <c r="G243" s="334"/>
      <c r="H243" s="125" t="str">
        <f t="shared" si="3"/>
        <v>00</v>
      </c>
    </row>
    <row r="244" spans="1:8" ht="16.5" hidden="1" customHeight="1">
      <c r="A244" s="125">
        <v>2013812</v>
      </c>
      <c r="B244" s="274" t="s">
        <v>226</v>
      </c>
      <c r="C244" s="335"/>
      <c r="D244" s="335"/>
      <c r="E244" s="335">
        <v>0</v>
      </c>
      <c r="F244" s="335">
        <v>0</v>
      </c>
      <c r="G244" s="334"/>
      <c r="H244" s="125" t="str">
        <f t="shared" si="3"/>
        <v>00</v>
      </c>
    </row>
    <row r="245" spans="1:8" ht="16.5" hidden="1" customHeight="1">
      <c r="A245" s="125">
        <v>2013813</v>
      </c>
      <c r="B245" s="274" t="s">
        <v>227</v>
      </c>
      <c r="C245" s="335"/>
      <c r="D245" s="335"/>
      <c r="E245" s="335">
        <v>0</v>
      </c>
      <c r="F245" s="335">
        <v>0</v>
      </c>
      <c r="G245" s="334"/>
      <c r="H245" s="125" t="str">
        <f t="shared" si="3"/>
        <v>00</v>
      </c>
    </row>
    <row r="246" spans="1:8" ht="16.5" hidden="1" customHeight="1">
      <c r="A246" s="125">
        <v>2013814</v>
      </c>
      <c r="B246" s="274" t="s">
        <v>228</v>
      </c>
      <c r="C246" s="335"/>
      <c r="D246" s="335"/>
      <c r="E246" s="335">
        <v>0</v>
      </c>
      <c r="F246" s="335">
        <v>0</v>
      </c>
      <c r="G246" s="334"/>
      <c r="H246" s="125" t="str">
        <f t="shared" si="3"/>
        <v>00</v>
      </c>
    </row>
    <row r="247" spans="1:8" ht="16.5" hidden="1" customHeight="1">
      <c r="A247" s="125">
        <v>2013850</v>
      </c>
      <c r="B247" s="274" t="s">
        <v>103</v>
      </c>
      <c r="C247" s="335"/>
      <c r="D247" s="335"/>
      <c r="E247" s="335">
        <v>0</v>
      </c>
      <c r="F247" s="335">
        <v>0</v>
      </c>
      <c r="G247" s="334"/>
      <c r="H247" s="125" t="str">
        <f t="shared" si="3"/>
        <v>00</v>
      </c>
    </row>
    <row r="248" spans="1:8" ht="16.5" customHeight="1">
      <c r="A248" s="125">
        <v>2013899</v>
      </c>
      <c r="B248" s="274" t="s">
        <v>229</v>
      </c>
      <c r="C248" s="335">
        <v>0</v>
      </c>
      <c r="D248" s="335">
        <v>0</v>
      </c>
      <c r="E248" s="335">
        <v>352</v>
      </c>
      <c r="F248" s="335">
        <v>352</v>
      </c>
      <c r="G248" s="334">
        <v>1</v>
      </c>
      <c r="H248" s="125" t="str">
        <f t="shared" si="3"/>
        <v>00352352</v>
      </c>
    </row>
    <row r="249" spans="1:8" ht="16.5" customHeight="1">
      <c r="A249" s="125">
        <v>20199</v>
      </c>
      <c r="B249" s="274" t="s">
        <v>230</v>
      </c>
      <c r="C249" s="335">
        <v>597</v>
      </c>
      <c r="D249" s="335">
        <v>597</v>
      </c>
      <c r="E249" s="335">
        <v>10412.44</v>
      </c>
      <c r="F249" s="335">
        <v>10412.44</v>
      </c>
      <c r="G249" s="334">
        <v>1</v>
      </c>
      <c r="H249" s="125" t="str">
        <f t="shared" si="3"/>
        <v>59759710412.4410412.44</v>
      </c>
    </row>
    <row r="250" spans="1:8" ht="16.5" hidden="1" customHeight="1">
      <c r="A250" s="125">
        <v>2019901</v>
      </c>
      <c r="B250" s="274" t="s">
        <v>231</v>
      </c>
      <c r="C250" s="335"/>
      <c r="D250" s="335"/>
      <c r="E250" s="335">
        <v>0</v>
      </c>
      <c r="F250" s="335">
        <v>0</v>
      </c>
      <c r="G250" s="334"/>
      <c r="H250" s="125" t="str">
        <f t="shared" si="3"/>
        <v>00</v>
      </c>
    </row>
    <row r="251" spans="1:8" ht="16.5" customHeight="1">
      <c r="A251" s="125">
        <v>2019999</v>
      </c>
      <c r="B251" s="274" t="s">
        <v>232</v>
      </c>
      <c r="C251" s="335">
        <v>597</v>
      </c>
      <c r="D251" s="335">
        <v>597</v>
      </c>
      <c r="E251" s="335">
        <v>10412.44</v>
      </c>
      <c r="F251" s="335">
        <v>10412.44</v>
      </c>
      <c r="G251" s="334">
        <v>1</v>
      </c>
      <c r="H251" s="125" t="str">
        <f t="shared" si="3"/>
        <v>59759710412.4410412.44</v>
      </c>
    </row>
    <row r="252" spans="1:8" ht="16.5" hidden="1" customHeight="1">
      <c r="A252" s="125">
        <v>202</v>
      </c>
      <c r="B252" s="274" t="s">
        <v>20</v>
      </c>
      <c r="C252" s="335"/>
      <c r="D252" s="335"/>
      <c r="E252" s="335">
        <v>0</v>
      </c>
      <c r="F252" s="335">
        <v>0</v>
      </c>
      <c r="G252" s="334"/>
      <c r="H252" s="125" t="str">
        <f t="shared" si="3"/>
        <v>00</v>
      </c>
    </row>
    <row r="253" spans="1:8" ht="16.5" hidden="1" customHeight="1">
      <c r="A253" s="125">
        <v>20201</v>
      </c>
      <c r="B253" s="274" t="s">
        <v>233</v>
      </c>
      <c r="C253" s="335"/>
      <c r="D253" s="335"/>
      <c r="E253" s="335">
        <v>0</v>
      </c>
      <c r="F253" s="335">
        <v>0</v>
      </c>
      <c r="G253" s="334"/>
      <c r="H253" s="125" t="str">
        <f t="shared" si="3"/>
        <v>00</v>
      </c>
    </row>
    <row r="254" spans="1:8" ht="16.5" hidden="1" customHeight="1">
      <c r="A254" s="125">
        <v>2020101</v>
      </c>
      <c r="B254" s="274" t="s">
        <v>94</v>
      </c>
      <c r="C254" s="335"/>
      <c r="D254" s="335"/>
      <c r="E254" s="335">
        <v>0</v>
      </c>
      <c r="F254" s="335">
        <v>0</v>
      </c>
      <c r="G254" s="334"/>
      <c r="H254" s="125" t="str">
        <f t="shared" si="3"/>
        <v>00</v>
      </c>
    </row>
    <row r="255" spans="1:8" ht="16.5" hidden="1" customHeight="1">
      <c r="A255" s="125">
        <v>2020102</v>
      </c>
      <c r="B255" s="274" t="s">
        <v>95</v>
      </c>
      <c r="C255" s="335"/>
      <c r="D255" s="335"/>
      <c r="E255" s="335">
        <v>0</v>
      </c>
      <c r="F255" s="335">
        <v>0</v>
      </c>
      <c r="G255" s="334"/>
      <c r="H255" s="125" t="str">
        <f t="shared" si="3"/>
        <v>00</v>
      </c>
    </row>
    <row r="256" spans="1:8" ht="16.5" hidden="1" customHeight="1">
      <c r="A256" s="125">
        <v>2020103</v>
      </c>
      <c r="B256" s="274" t="s">
        <v>96</v>
      </c>
      <c r="C256" s="335"/>
      <c r="D256" s="335"/>
      <c r="E256" s="335">
        <v>0</v>
      </c>
      <c r="F256" s="335">
        <v>0</v>
      </c>
      <c r="G256" s="334"/>
      <c r="H256" s="125" t="str">
        <f t="shared" si="3"/>
        <v>00</v>
      </c>
    </row>
    <row r="257" spans="1:8" ht="16.5" hidden="1" customHeight="1">
      <c r="A257" s="125">
        <v>2020104</v>
      </c>
      <c r="B257" s="274" t="s">
        <v>201</v>
      </c>
      <c r="C257" s="335"/>
      <c r="D257" s="335"/>
      <c r="E257" s="335">
        <v>0</v>
      </c>
      <c r="F257" s="335">
        <v>0</v>
      </c>
      <c r="G257" s="334"/>
      <c r="H257" s="125" t="str">
        <f t="shared" si="3"/>
        <v>00</v>
      </c>
    </row>
    <row r="258" spans="1:8" ht="16.5" hidden="1" customHeight="1">
      <c r="A258" s="125">
        <v>2020150</v>
      </c>
      <c r="B258" s="274" t="s">
        <v>103</v>
      </c>
      <c r="C258" s="335"/>
      <c r="D258" s="335"/>
      <c r="E258" s="335">
        <v>0</v>
      </c>
      <c r="F258" s="335">
        <v>0</v>
      </c>
      <c r="G258" s="334"/>
      <c r="H258" s="125" t="str">
        <f t="shared" si="3"/>
        <v>00</v>
      </c>
    </row>
    <row r="259" spans="1:8" ht="16.5" hidden="1" customHeight="1">
      <c r="A259" s="125">
        <v>2020199</v>
      </c>
      <c r="B259" s="274" t="s">
        <v>234</v>
      </c>
      <c r="C259" s="335"/>
      <c r="D259" s="335"/>
      <c r="E259" s="335">
        <v>0</v>
      </c>
      <c r="F259" s="335">
        <v>0</v>
      </c>
      <c r="G259" s="334"/>
      <c r="H259" s="125" t="str">
        <f t="shared" si="3"/>
        <v>00</v>
      </c>
    </row>
    <row r="260" spans="1:8" ht="16.5" hidden="1" customHeight="1">
      <c r="A260" s="125">
        <v>20202</v>
      </c>
      <c r="B260" s="274" t="s">
        <v>235</v>
      </c>
      <c r="C260" s="335"/>
      <c r="D260" s="335"/>
      <c r="E260" s="335">
        <v>0</v>
      </c>
      <c r="F260" s="335">
        <v>0</v>
      </c>
      <c r="G260" s="334"/>
      <c r="H260" s="125" t="str">
        <f t="shared" si="3"/>
        <v>00</v>
      </c>
    </row>
    <row r="261" spans="1:8" ht="16.5" hidden="1" customHeight="1">
      <c r="A261" s="125">
        <v>2020201</v>
      </c>
      <c r="B261" s="274" t="s">
        <v>236</v>
      </c>
      <c r="C261" s="335"/>
      <c r="D261" s="335"/>
      <c r="E261" s="335">
        <v>0</v>
      </c>
      <c r="F261" s="335">
        <v>0</v>
      </c>
      <c r="G261" s="334"/>
      <c r="H261" s="125" t="str">
        <f t="shared" si="3"/>
        <v>00</v>
      </c>
    </row>
    <row r="262" spans="1:8" ht="16.5" hidden="1" customHeight="1">
      <c r="A262" s="125">
        <v>2020202</v>
      </c>
      <c r="B262" s="274" t="s">
        <v>237</v>
      </c>
      <c r="C262" s="335"/>
      <c r="D262" s="335"/>
      <c r="E262" s="335">
        <v>0</v>
      </c>
      <c r="F262" s="335">
        <v>0</v>
      </c>
      <c r="G262" s="334"/>
      <c r="H262" s="125" t="str">
        <f t="shared" si="3"/>
        <v>00</v>
      </c>
    </row>
    <row r="263" spans="1:8" ht="16.5" hidden="1" customHeight="1">
      <c r="A263" s="125">
        <v>20203</v>
      </c>
      <c r="B263" s="274" t="s">
        <v>238</v>
      </c>
      <c r="C263" s="335"/>
      <c r="D263" s="335"/>
      <c r="E263" s="335">
        <v>0</v>
      </c>
      <c r="F263" s="335">
        <v>0</v>
      </c>
      <c r="G263" s="334"/>
      <c r="H263" s="125" t="str">
        <f t="shared" ref="H263:H326" si="4">C263&amp;D263&amp;E263&amp;F263</f>
        <v>00</v>
      </c>
    </row>
    <row r="264" spans="1:8" ht="16.5" hidden="1" customHeight="1">
      <c r="A264" s="125">
        <v>2020304</v>
      </c>
      <c r="B264" s="274" t="s">
        <v>239</v>
      </c>
      <c r="C264" s="335"/>
      <c r="D264" s="335"/>
      <c r="E264" s="335">
        <v>0</v>
      </c>
      <c r="F264" s="335">
        <v>0</v>
      </c>
      <c r="G264" s="334"/>
      <c r="H264" s="125" t="str">
        <f t="shared" si="4"/>
        <v>00</v>
      </c>
    </row>
    <row r="265" spans="1:8" ht="16.5" hidden="1" customHeight="1">
      <c r="A265" s="125">
        <v>2020306</v>
      </c>
      <c r="B265" s="274" t="s">
        <v>240</v>
      </c>
      <c r="C265" s="335"/>
      <c r="D265" s="335"/>
      <c r="E265" s="335">
        <v>0</v>
      </c>
      <c r="F265" s="335">
        <v>0</v>
      </c>
      <c r="G265" s="334"/>
      <c r="H265" s="125" t="str">
        <f t="shared" si="4"/>
        <v>00</v>
      </c>
    </row>
    <row r="266" spans="1:8" ht="16.5" hidden="1" customHeight="1">
      <c r="A266" s="125">
        <v>20204</v>
      </c>
      <c r="B266" s="274" t="s">
        <v>241</v>
      </c>
      <c r="C266" s="335"/>
      <c r="D266" s="335"/>
      <c r="E266" s="335">
        <v>0</v>
      </c>
      <c r="F266" s="335">
        <v>0</v>
      </c>
      <c r="G266" s="334"/>
      <c r="H266" s="125" t="str">
        <f t="shared" si="4"/>
        <v>00</v>
      </c>
    </row>
    <row r="267" spans="1:8" ht="16.5" hidden="1" customHeight="1">
      <c r="A267" s="125">
        <v>2020401</v>
      </c>
      <c r="B267" s="274" t="s">
        <v>242</v>
      </c>
      <c r="C267" s="335"/>
      <c r="D267" s="335"/>
      <c r="E267" s="335">
        <v>0</v>
      </c>
      <c r="F267" s="335">
        <v>0</v>
      </c>
      <c r="G267" s="334"/>
      <c r="H267" s="125" t="str">
        <f t="shared" si="4"/>
        <v>00</v>
      </c>
    </row>
    <row r="268" spans="1:8" ht="16.5" hidden="1" customHeight="1">
      <c r="A268" s="125">
        <v>2020402</v>
      </c>
      <c r="B268" s="274" t="s">
        <v>243</v>
      </c>
      <c r="C268" s="335"/>
      <c r="D268" s="335"/>
      <c r="E268" s="335">
        <v>0</v>
      </c>
      <c r="F268" s="335">
        <v>0</v>
      </c>
      <c r="G268" s="334"/>
      <c r="H268" s="125" t="str">
        <f t="shared" si="4"/>
        <v>00</v>
      </c>
    </row>
    <row r="269" spans="1:8" ht="16.5" hidden="1" customHeight="1">
      <c r="A269" s="125">
        <v>2020403</v>
      </c>
      <c r="B269" s="274" t="s">
        <v>244</v>
      </c>
      <c r="C269" s="335"/>
      <c r="D269" s="335"/>
      <c r="E269" s="335">
        <v>0</v>
      </c>
      <c r="F269" s="335">
        <v>0</v>
      </c>
      <c r="G269" s="334"/>
      <c r="H269" s="125" t="str">
        <f t="shared" si="4"/>
        <v>00</v>
      </c>
    </row>
    <row r="270" spans="1:8" ht="16.5" hidden="1" customHeight="1">
      <c r="A270" s="125">
        <v>2020404</v>
      </c>
      <c r="B270" s="274" t="s">
        <v>245</v>
      </c>
      <c r="C270" s="335"/>
      <c r="D270" s="335"/>
      <c r="E270" s="335">
        <v>0</v>
      </c>
      <c r="F270" s="335">
        <v>0</v>
      </c>
      <c r="G270" s="334"/>
      <c r="H270" s="125" t="str">
        <f t="shared" si="4"/>
        <v>00</v>
      </c>
    </row>
    <row r="271" spans="1:8" ht="16.5" hidden="1" customHeight="1">
      <c r="A271" s="125">
        <v>2020499</v>
      </c>
      <c r="B271" s="274" t="s">
        <v>246</v>
      </c>
      <c r="C271" s="335"/>
      <c r="D271" s="335"/>
      <c r="E271" s="335">
        <v>0</v>
      </c>
      <c r="F271" s="335">
        <v>0</v>
      </c>
      <c r="G271" s="334"/>
      <c r="H271" s="125" t="str">
        <f t="shared" si="4"/>
        <v>00</v>
      </c>
    </row>
    <row r="272" spans="1:8" ht="16.5" hidden="1" customHeight="1">
      <c r="A272" s="125">
        <v>20205</v>
      </c>
      <c r="B272" s="274" t="s">
        <v>247</v>
      </c>
      <c r="C272" s="335"/>
      <c r="D272" s="335"/>
      <c r="E272" s="335">
        <v>0</v>
      </c>
      <c r="F272" s="335">
        <v>0</v>
      </c>
      <c r="G272" s="334"/>
      <c r="H272" s="125" t="str">
        <f t="shared" si="4"/>
        <v>00</v>
      </c>
    </row>
    <row r="273" spans="1:8" ht="16.5" hidden="1" customHeight="1">
      <c r="A273" s="125">
        <v>2020503</v>
      </c>
      <c r="B273" s="274" t="s">
        <v>248</v>
      </c>
      <c r="C273" s="335"/>
      <c r="D273" s="335"/>
      <c r="E273" s="335">
        <v>0</v>
      </c>
      <c r="F273" s="335">
        <v>0</v>
      </c>
      <c r="G273" s="334"/>
      <c r="H273" s="125" t="str">
        <f t="shared" si="4"/>
        <v>00</v>
      </c>
    </row>
    <row r="274" spans="1:8" ht="16.5" hidden="1" customHeight="1">
      <c r="A274" s="125">
        <v>2020504</v>
      </c>
      <c r="B274" s="274" t="s">
        <v>249</v>
      </c>
      <c r="C274" s="335"/>
      <c r="D274" s="335"/>
      <c r="E274" s="335">
        <v>0</v>
      </c>
      <c r="F274" s="335">
        <v>0</v>
      </c>
      <c r="G274" s="334"/>
      <c r="H274" s="125" t="str">
        <f t="shared" si="4"/>
        <v>00</v>
      </c>
    </row>
    <row r="275" spans="1:8" ht="16.5" hidden="1" customHeight="1">
      <c r="A275" s="125">
        <v>2020599</v>
      </c>
      <c r="B275" s="274" t="s">
        <v>250</v>
      </c>
      <c r="C275" s="335"/>
      <c r="D275" s="335"/>
      <c r="E275" s="335">
        <v>0</v>
      </c>
      <c r="F275" s="335">
        <v>0</v>
      </c>
      <c r="G275" s="334"/>
      <c r="H275" s="125" t="str">
        <f t="shared" si="4"/>
        <v>00</v>
      </c>
    </row>
    <row r="276" spans="1:8" ht="16.5" hidden="1" customHeight="1">
      <c r="A276" s="125">
        <v>20206</v>
      </c>
      <c r="B276" s="274" t="s">
        <v>251</v>
      </c>
      <c r="C276" s="335"/>
      <c r="D276" s="335"/>
      <c r="E276" s="335">
        <v>0</v>
      </c>
      <c r="F276" s="335">
        <v>0</v>
      </c>
      <c r="G276" s="334"/>
      <c r="H276" s="125" t="str">
        <f t="shared" si="4"/>
        <v>00</v>
      </c>
    </row>
    <row r="277" spans="1:8" ht="16.5" hidden="1" customHeight="1">
      <c r="A277" s="125">
        <v>2020601</v>
      </c>
      <c r="B277" s="274" t="s">
        <v>252</v>
      </c>
      <c r="C277" s="335"/>
      <c r="D277" s="335"/>
      <c r="E277" s="335">
        <v>0</v>
      </c>
      <c r="F277" s="335">
        <v>0</v>
      </c>
      <c r="G277" s="334"/>
      <c r="H277" s="125" t="str">
        <f t="shared" si="4"/>
        <v>00</v>
      </c>
    </row>
    <row r="278" spans="1:8" ht="16.5" hidden="1" customHeight="1">
      <c r="A278" s="125">
        <v>20207</v>
      </c>
      <c r="B278" s="274" t="s">
        <v>253</v>
      </c>
      <c r="C278" s="335"/>
      <c r="D278" s="335"/>
      <c r="E278" s="335">
        <v>0</v>
      </c>
      <c r="F278" s="335">
        <v>0</v>
      </c>
      <c r="G278" s="334"/>
      <c r="H278" s="125" t="str">
        <f t="shared" si="4"/>
        <v>00</v>
      </c>
    </row>
    <row r="279" spans="1:8" ht="16.5" hidden="1" customHeight="1">
      <c r="A279" s="125">
        <v>2020701</v>
      </c>
      <c r="B279" s="274" t="s">
        <v>254</v>
      </c>
      <c r="C279" s="335"/>
      <c r="D279" s="335"/>
      <c r="E279" s="335">
        <v>0</v>
      </c>
      <c r="F279" s="335">
        <v>0</v>
      </c>
      <c r="G279" s="334"/>
      <c r="H279" s="125" t="str">
        <f t="shared" si="4"/>
        <v>00</v>
      </c>
    </row>
    <row r="280" spans="1:8" ht="16.5" hidden="1" customHeight="1">
      <c r="A280" s="125">
        <v>2020702</v>
      </c>
      <c r="B280" s="274" t="s">
        <v>255</v>
      </c>
      <c r="C280" s="335"/>
      <c r="D280" s="335"/>
      <c r="E280" s="335">
        <v>0</v>
      </c>
      <c r="F280" s="335">
        <v>0</v>
      </c>
      <c r="G280" s="334"/>
      <c r="H280" s="125" t="str">
        <f t="shared" si="4"/>
        <v>00</v>
      </c>
    </row>
    <row r="281" spans="1:8" ht="16.5" hidden="1" customHeight="1">
      <c r="A281" s="125">
        <v>2020703</v>
      </c>
      <c r="B281" s="274" t="s">
        <v>256</v>
      </c>
      <c r="C281" s="335"/>
      <c r="D281" s="335"/>
      <c r="E281" s="335">
        <v>0</v>
      </c>
      <c r="F281" s="335">
        <v>0</v>
      </c>
      <c r="G281" s="334"/>
      <c r="H281" s="125" t="str">
        <f t="shared" si="4"/>
        <v>00</v>
      </c>
    </row>
    <row r="282" spans="1:8" ht="16.5" hidden="1" customHeight="1">
      <c r="A282" s="125">
        <v>2020799</v>
      </c>
      <c r="B282" s="274" t="s">
        <v>257</v>
      </c>
      <c r="C282" s="335"/>
      <c r="D282" s="335"/>
      <c r="E282" s="335">
        <v>0</v>
      </c>
      <c r="F282" s="335">
        <v>0</v>
      </c>
      <c r="G282" s="334"/>
      <c r="H282" s="125" t="str">
        <f t="shared" si="4"/>
        <v>00</v>
      </c>
    </row>
    <row r="283" spans="1:8" ht="16.5" hidden="1" customHeight="1">
      <c r="A283" s="125">
        <v>20208</v>
      </c>
      <c r="B283" s="274" t="s">
        <v>258</v>
      </c>
      <c r="C283" s="335"/>
      <c r="D283" s="335"/>
      <c r="E283" s="335">
        <v>0</v>
      </c>
      <c r="F283" s="335">
        <v>0</v>
      </c>
      <c r="G283" s="334"/>
      <c r="H283" s="125" t="str">
        <f t="shared" si="4"/>
        <v>00</v>
      </c>
    </row>
    <row r="284" spans="1:8" ht="16.5" hidden="1" customHeight="1">
      <c r="A284" s="125">
        <v>2020801</v>
      </c>
      <c r="B284" s="274" t="s">
        <v>94</v>
      </c>
      <c r="C284" s="335"/>
      <c r="D284" s="335"/>
      <c r="E284" s="335">
        <v>0</v>
      </c>
      <c r="F284" s="335">
        <v>0</v>
      </c>
      <c r="G284" s="334"/>
      <c r="H284" s="125" t="str">
        <f t="shared" si="4"/>
        <v>00</v>
      </c>
    </row>
    <row r="285" spans="1:8" ht="16.5" hidden="1" customHeight="1">
      <c r="A285" s="125">
        <v>2020802</v>
      </c>
      <c r="B285" s="274" t="s">
        <v>95</v>
      </c>
      <c r="C285" s="335"/>
      <c r="D285" s="335"/>
      <c r="E285" s="335">
        <v>0</v>
      </c>
      <c r="F285" s="335">
        <v>0</v>
      </c>
      <c r="G285" s="334"/>
      <c r="H285" s="125" t="str">
        <f t="shared" si="4"/>
        <v>00</v>
      </c>
    </row>
    <row r="286" spans="1:8" ht="16.5" hidden="1" customHeight="1">
      <c r="A286" s="125">
        <v>2020803</v>
      </c>
      <c r="B286" s="274" t="s">
        <v>96</v>
      </c>
      <c r="C286" s="335"/>
      <c r="D286" s="335"/>
      <c r="E286" s="335">
        <v>0</v>
      </c>
      <c r="F286" s="335">
        <v>0</v>
      </c>
      <c r="G286" s="334"/>
      <c r="H286" s="125" t="str">
        <f t="shared" si="4"/>
        <v>00</v>
      </c>
    </row>
    <row r="287" spans="1:8" ht="16.5" hidden="1" customHeight="1">
      <c r="A287" s="125">
        <v>2020850</v>
      </c>
      <c r="B287" s="274" t="s">
        <v>103</v>
      </c>
      <c r="C287" s="335"/>
      <c r="D287" s="335"/>
      <c r="E287" s="335">
        <v>0</v>
      </c>
      <c r="F287" s="335">
        <v>0</v>
      </c>
      <c r="G287" s="334"/>
      <c r="H287" s="125" t="str">
        <f t="shared" si="4"/>
        <v>00</v>
      </c>
    </row>
    <row r="288" spans="1:8" ht="16.5" hidden="1" customHeight="1">
      <c r="A288" s="125">
        <v>2020899</v>
      </c>
      <c r="B288" s="274" t="s">
        <v>259</v>
      </c>
      <c r="C288" s="335"/>
      <c r="D288" s="335"/>
      <c r="E288" s="335">
        <v>0</v>
      </c>
      <c r="F288" s="335">
        <v>0</v>
      </c>
      <c r="G288" s="334"/>
      <c r="H288" s="125" t="str">
        <f t="shared" si="4"/>
        <v>00</v>
      </c>
    </row>
    <row r="289" spans="1:8" ht="16.5" hidden="1" customHeight="1">
      <c r="A289" s="125">
        <v>20299</v>
      </c>
      <c r="B289" s="274" t="s">
        <v>260</v>
      </c>
      <c r="C289" s="335"/>
      <c r="D289" s="335"/>
      <c r="E289" s="335">
        <v>0</v>
      </c>
      <c r="F289" s="335">
        <v>0</v>
      </c>
      <c r="G289" s="334"/>
      <c r="H289" s="125" t="str">
        <f t="shared" si="4"/>
        <v>00</v>
      </c>
    </row>
    <row r="290" spans="1:8" ht="16.5" hidden="1" customHeight="1">
      <c r="A290" s="125">
        <v>2029901</v>
      </c>
      <c r="B290" s="274" t="s">
        <v>261</v>
      </c>
      <c r="C290" s="335"/>
      <c r="D290" s="335"/>
      <c r="E290" s="335">
        <v>0</v>
      </c>
      <c r="F290" s="335">
        <v>0</v>
      </c>
      <c r="G290" s="334"/>
      <c r="H290" s="125" t="str">
        <f t="shared" si="4"/>
        <v>00</v>
      </c>
    </row>
    <row r="291" spans="1:8" ht="16.5" customHeight="1">
      <c r="A291" s="125">
        <v>203</v>
      </c>
      <c r="B291" s="274" t="s">
        <v>22</v>
      </c>
      <c r="C291" s="335">
        <v>100</v>
      </c>
      <c r="D291" s="335">
        <v>100</v>
      </c>
      <c r="E291" s="335">
        <v>140</v>
      </c>
      <c r="F291" s="335">
        <v>140</v>
      </c>
      <c r="G291" s="334">
        <v>1</v>
      </c>
      <c r="H291" s="125" t="str">
        <f t="shared" si="4"/>
        <v>100100140140</v>
      </c>
    </row>
    <row r="292" spans="1:8" ht="16.5" hidden="1" customHeight="1">
      <c r="A292" s="125">
        <v>20301</v>
      </c>
      <c r="B292" s="274" t="s">
        <v>262</v>
      </c>
      <c r="C292" s="335"/>
      <c r="D292" s="335"/>
      <c r="E292" s="335">
        <v>0</v>
      </c>
      <c r="F292" s="335">
        <v>0</v>
      </c>
      <c r="G292" s="334"/>
      <c r="H292" s="125" t="str">
        <f t="shared" si="4"/>
        <v>00</v>
      </c>
    </row>
    <row r="293" spans="1:8" ht="16.5" hidden="1" customHeight="1">
      <c r="A293" s="125">
        <v>2030101</v>
      </c>
      <c r="B293" s="274" t="s">
        <v>263</v>
      </c>
      <c r="C293" s="335"/>
      <c r="D293" s="335"/>
      <c r="E293" s="335">
        <v>0</v>
      </c>
      <c r="F293" s="335">
        <v>0</v>
      </c>
      <c r="G293" s="334"/>
      <c r="H293" s="125" t="str">
        <f t="shared" si="4"/>
        <v>00</v>
      </c>
    </row>
    <row r="294" spans="1:8" ht="16.5" hidden="1" customHeight="1">
      <c r="A294" s="125">
        <v>20304</v>
      </c>
      <c r="B294" s="274" t="s">
        <v>264</v>
      </c>
      <c r="C294" s="335"/>
      <c r="D294" s="335"/>
      <c r="E294" s="335">
        <v>0</v>
      </c>
      <c r="F294" s="335">
        <v>0</v>
      </c>
      <c r="G294" s="334"/>
      <c r="H294" s="125" t="str">
        <f t="shared" si="4"/>
        <v>00</v>
      </c>
    </row>
    <row r="295" spans="1:8" ht="16.5" hidden="1" customHeight="1">
      <c r="A295" s="125">
        <v>2030401</v>
      </c>
      <c r="B295" s="274" t="s">
        <v>265</v>
      </c>
      <c r="C295" s="335"/>
      <c r="D295" s="335"/>
      <c r="E295" s="335">
        <v>0</v>
      </c>
      <c r="F295" s="335">
        <v>0</v>
      </c>
      <c r="G295" s="334"/>
      <c r="H295" s="125" t="str">
        <f t="shared" si="4"/>
        <v>00</v>
      </c>
    </row>
    <row r="296" spans="1:8" ht="16.5" hidden="1" customHeight="1">
      <c r="A296" s="125">
        <v>20305</v>
      </c>
      <c r="B296" s="274" t="s">
        <v>266</v>
      </c>
      <c r="C296" s="335"/>
      <c r="D296" s="335"/>
      <c r="E296" s="335">
        <v>0</v>
      </c>
      <c r="F296" s="335">
        <v>0</v>
      </c>
      <c r="G296" s="334"/>
      <c r="H296" s="125" t="str">
        <f t="shared" si="4"/>
        <v>00</v>
      </c>
    </row>
    <row r="297" spans="1:8" ht="16.5" hidden="1" customHeight="1">
      <c r="A297" s="125">
        <v>2030501</v>
      </c>
      <c r="B297" s="274" t="s">
        <v>267</v>
      </c>
      <c r="C297" s="335"/>
      <c r="D297" s="335"/>
      <c r="E297" s="335">
        <v>0</v>
      </c>
      <c r="F297" s="335">
        <v>0</v>
      </c>
      <c r="G297" s="334"/>
      <c r="H297" s="125" t="str">
        <f t="shared" si="4"/>
        <v>00</v>
      </c>
    </row>
    <row r="298" spans="1:8" ht="16.5" customHeight="1">
      <c r="A298" s="125">
        <v>20306</v>
      </c>
      <c r="B298" s="274" t="s">
        <v>268</v>
      </c>
      <c r="C298" s="335">
        <v>100</v>
      </c>
      <c r="D298" s="335">
        <v>100</v>
      </c>
      <c r="E298" s="335">
        <v>140</v>
      </c>
      <c r="F298" s="335">
        <v>140</v>
      </c>
      <c r="G298" s="334">
        <v>1</v>
      </c>
      <c r="H298" s="125" t="str">
        <f t="shared" si="4"/>
        <v>100100140140</v>
      </c>
    </row>
    <row r="299" spans="1:8" ht="16.5" customHeight="1">
      <c r="A299" s="125">
        <v>2030601</v>
      </c>
      <c r="B299" s="274" t="s">
        <v>269</v>
      </c>
      <c r="C299" s="335"/>
      <c r="D299" s="335"/>
      <c r="E299" s="335">
        <v>140</v>
      </c>
      <c r="F299" s="335">
        <v>140</v>
      </c>
      <c r="G299" s="334">
        <v>1</v>
      </c>
      <c r="H299" s="125" t="str">
        <f t="shared" si="4"/>
        <v>140140</v>
      </c>
    </row>
    <row r="300" spans="1:8" ht="16.5" hidden="1" customHeight="1">
      <c r="A300" s="125">
        <v>2030602</v>
      </c>
      <c r="B300" s="274" t="s">
        <v>270</v>
      </c>
      <c r="C300" s="335"/>
      <c r="D300" s="335"/>
      <c r="E300" s="335">
        <v>0</v>
      </c>
      <c r="F300" s="335">
        <v>0</v>
      </c>
      <c r="G300" s="334"/>
      <c r="H300" s="125" t="str">
        <f t="shared" si="4"/>
        <v>00</v>
      </c>
    </row>
    <row r="301" spans="1:8" ht="16.5" customHeight="1">
      <c r="A301" s="125">
        <v>2030603</v>
      </c>
      <c r="B301" s="274" t="s">
        <v>271</v>
      </c>
      <c r="C301" s="335">
        <v>100</v>
      </c>
      <c r="D301" s="335">
        <v>100</v>
      </c>
      <c r="E301" s="335">
        <v>0</v>
      </c>
      <c r="F301" s="335">
        <v>0</v>
      </c>
      <c r="G301" s="334"/>
      <c r="H301" s="125" t="str">
        <f t="shared" si="4"/>
        <v>10010000</v>
      </c>
    </row>
    <row r="302" spans="1:8" ht="16.5" hidden="1" customHeight="1">
      <c r="A302" s="125">
        <v>2030604</v>
      </c>
      <c r="B302" s="274" t="s">
        <v>272</v>
      </c>
      <c r="C302" s="335"/>
      <c r="D302" s="335"/>
      <c r="E302" s="335">
        <v>0</v>
      </c>
      <c r="F302" s="335">
        <v>0</v>
      </c>
      <c r="G302" s="334"/>
      <c r="H302" s="125" t="str">
        <f t="shared" si="4"/>
        <v>00</v>
      </c>
    </row>
    <row r="303" spans="1:8" ht="16.5" hidden="1" customHeight="1">
      <c r="A303" s="125">
        <v>2030605</v>
      </c>
      <c r="B303" s="274" t="s">
        <v>273</v>
      </c>
      <c r="C303" s="335"/>
      <c r="D303" s="335"/>
      <c r="E303" s="335">
        <v>0</v>
      </c>
      <c r="F303" s="335">
        <v>0</v>
      </c>
      <c r="G303" s="334"/>
      <c r="H303" s="125" t="str">
        <f t="shared" si="4"/>
        <v>00</v>
      </c>
    </row>
    <row r="304" spans="1:8" ht="16.5" hidden="1" customHeight="1">
      <c r="A304" s="125">
        <v>2030606</v>
      </c>
      <c r="B304" s="274" t="s">
        <v>274</v>
      </c>
      <c r="C304" s="335"/>
      <c r="D304" s="335"/>
      <c r="E304" s="335">
        <v>0</v>
      </c>
      <c r="F304" s="335">
        <v>0</v>
      </c>
      <c r="G304" s="334"/>
      <c r="H304" s="125" t="str">
        <f t="shared" si="4"/>
        <v>00</v>
      </c>
    </row>
    <row r="305" spans="1:8" ht="16.5" hidden="1" customHeight="1">
      <c r="A305" s="125">
        <v>2030607</v>
      </c>
      <c r="B305" s="274" t="s">
        <v>275</v>
      </c>
      <c r="C305" s="335"/>
      <c r="D305" s="335"/>
      <c r="E305" s="335">
        <v>0</v>
      </c>
      <c r="F305" s="335">
        <v>0</v>
      </c>
      <c r="G305" s="334"/>
      <c r="H305" s="125" t="str">
        <f t="shared" si="4"/>
        <v>00</v>
      </c>
    </row>
    <row r="306" spans="1:8" ht="16.5" hidden="1" customHeight="1">
      <c r="A306" s="125">
        <v>2030608</v>
      </c>
      <c r="B306" s="274" t="s">
        <v>276</v>
      </c>
      <c r="C306" s="335"/>
      <c r="D306" s="335"/>
      <c r="E306" s="335">
        <v>0</v>
      </c>
      <c r="F306" s="335">
        <v>0</v>
      </c>
      <c r="G306" s="334"/>
      <c r="H306" s="125" t="str">
        <f t="shared" si="4"/>
        <v>00</v>
      </c>
    </row>
    <row r="307" spans="1:8" ht="16.5" hidden="1" customHeight="1">
      <c r="A307" s="125">
        <v>2030699</v>
      </c>
      <c r="B307" s="274" t="s">
        <v>277</v>
      </c>
      <c r="C307" s="335"/>
      <c r="D307" s="335"/>
      <c r="E307" s="335">
        <v>0</v>
      </c>
      <c r="F307" s="335">
        <v>0</v>
      </c>
      <c r="G307" s="334"/>
      <c r="H307" s="125" t="str">
        <f t="shared" si="4"/>
        <v>00</v>
      </c>
    </row>
    <row r="308" spans="1:8" ht="16.5" hidden="1" customHeight="1">
      <c r="A308" s="125">
        <v>20399</v>
      </c>
      <c r="B308" s="274" t="s">
        <v>278</v>
      </c>
      <c r="C308" s="335"/>
      <c r="D308" s="335"/>
      <c r="E308" s="335">
        <v>0</v>
      </c>
      <c r="F308" s="335">
        <v>0</v>
      </c>
      <c r="G308" s="334"/>
      <c r="H308" s="125" t="str">
        <f t="shared" si="4"/>
        <v>00</v>
      </c>
    </row>
    <row r="309" spans="1:8" ht="16.5" hidden="1" customHeight="1">
      <c r="A309" s="125">
        <v>2039901</v>
      </c>
      <c r="B309" s="274" t="s">
        <v>279</v>
      </c>
      <c r="C309" s="335"/>
      <c r="D309" s="335"/>
      <c r="E309" s="335">
        <v>0</v>
      </c>
      <c r="F309" s="335">
        <v>0</v>
      </c>
      <c r="G309" s="334"/>
      <c r="H309" s="125" t="str">
        <f t="shared" si="4"/>
        <v>00</v>
      </c>
    </row>
    <row r="310" spans="1:8" ht="16.5" customHeight="1">
      <c r="A310" s="125">
        <v>204</v>
      </c>
      <c r="B310" s="274" t="s">
        <v>24</v>
      </c>
      <c r="C310" s="335">
        <v>26366</v>
      </c>
      <c r="D310" s="335">
        <f>26366+838</f>
        <v>27204</v>
      </c>
      <c r="E310" s="335">
        <v>31116.07</v>
      </c>
      <c r="F310" s="335">
        <v>31116.07</v>
      </c>
      <c r="G310" s="334">
        <v>1</v>
      </c>
      <c r="H310" s="125" t="str">
        <f t="shared" si="4"/>
        <v>263662720431116.0731116.07</v>
      </c>
    </row>
    <row r="311" spans="1:8" ht="16.5" hidden="1" customHeight="1">
      <c r="A311" s="125">
        <v>20401</v>
      </c>
      <c r="B311" s="274" t="s">
        <v>280</v>
      </c>
      <c r="C311" s="335"/>
      <c r="D311" s="335"/>
      <c r="E311" s="335">
        <v>0</v>
      </c>
      <c r="F311" s="335">
        <v>0</v>
      </c>
      <c r="G311" s="334"/>
      <c r="H311" s="125" t="str">
        <f t="shared" si="4"/>
        <v>00</v>
      </c>
    </row>
    <row r="312" spans="1:8" ht="16.5" hidden="1" customHeight="1">
      <c r="A312" s="125">
        <v>2040101</v>
      </c>
      <c r="B312" s="274" t="s">
        <v>281</v>
      </c>
      <c r="C312" s="335"/>
      <c r="D312" s="335"/>
      <c r="E312" s="335">
        <v>0</v>
      </c>
      <c r="F312" s="335">
        <v>0</v>
      </c>
      <c r="G312" s="334"/>
      <c r="H312" s="125" t="str">
        <f t="shared" si="4"/>
        <v>00</v>
      </c>
    </row>
    <row r="313" spans="1:8" ht="16.5" hidden="1" customHeight="1">
      <c r="A313" s="125">
        <v>2040199</v>
      </c>
      <c r="B313" s="274" t="s">
        <v>282</v>
      </c>
      <c r="C313" s="335"/>
      <c r="D313" s="335"/>
      <c r="E313" s="335">
        <v>0</v>
      </c>
      <c r="F313" s="335">
        <v>0</v>
      </c>
      <c r="G313" s="334"/>
      <c r="H313" s="125" t="str">
        <f t="shared" si="4"/>
        <v>00</v>
      </c>
    </row>
    <row r="314" spans="1:8" ht="16.5" customHeight="1">
      <c r="A314" s="125">
        <v>20402</v>
      </c>
      <c r="B314" s="274" t="s">
        <v>283</v>
      </c>
      <c r="C314" s="335">
        <v>23802</v>
      </c>
      <c r="D314" s="335">
        <f>23802+838</f>
        <v>24640</v>
      </c>
      <c r="E314" s="335">
        <v>27604.69</v>
      </c>
      <c r="F314" s="335">
        <v>27604.69</v>
      </c>
      <c r="G314" s="334">
        <v>1</v>
      </c>
      <c r="H314" s="125" t="str">
        <f t="shared" si="4"/>
        <v>238022464027604.6927604.69</v>
      </c>
    </row>
    <row r="315" spans="1:8" ht="16.5" customHeight="1">
      <c r="A315" s="125">
        <v>2040201</v>
      </c>
      <c r="B315" s="274" t="s">
        <v>94</v>
      </c>
      <c r="C315" s="335">
        <v>14785</v>
      </c>
      <c r="D315" s="335">
        <f>14785+838</f>
        <v>15623</v>
      </c>
      <c r="E315" s="335">
        <v>15550.94</v>
      </c>
      <c r="F315" s="335">
        <v>15550.94</v>
      </c>
      <c r="G315" s="334">
        <v>1</v>
      </c>
      <c r="H315" s="125" t="str">
        <f t="shared" si="4"/>
        <v>147851562315550.9415550.94</v>
      </c>
    </row>
    <row r="316" spans="1:8" ht="16.5" customHeight="1">
      <c r="A316" s="125">
        <v>2040202</v>
      </c>
      <c r="B316" s="274" t="s">
        <v>95</v>
      </c>
      <c r="C316" s="335">
        <v>2995</v>
      </c>
      <c r="D316" s="335">
        <v>2995</v>
      </c>
      <c r="E316" s="335">
        <v>4788</v>
      </c>
      <c r="F316" s="335">
        <v>4788</v>
      </c>
      <c r="G316" s="334">
        <v>1</v>
      </c>
      <c r="H316" s="125" t="str">
        <f t="shared" si="4"/>
        <v>2995299547884788</v>
      </c>
    </row>
    <row r="317" spans="1:8" ht="16.5" hidden="1" customHeight="1">
      <c r="A317" s="125">
        <v>2040203</v>
      </c>
      <c r="B317" s="274" t="s">
        <v>96</v>
      </c>
      <c r="C317" s="335"/>
      <c r="D317" s="335"/>
      <c r="E317" s="335">
        <v>0</v>
      </c>
      <c r="F317" s="335">
        <v>0</v>
      </c>
      <c r="G317" s="334"/>
      <c r="H317" s="125" t="str">
        <f t="shared" si="4"/>
        <v>00</v>
      </c>
    </row>
    <row r="318" spans="1:8" ht="16.5" customHeight="1">
      <c r="A318" s="125">
        <v>2040219</v>
      </c>
      <c r="B318" s="274" t="s">
        <v>135</v>
      </c>
      <c r="C318" s="335">
        <v>960</v>
      </c>
      <c r="D318" s="335">
        <v>960</v>
      </c>
      <c r="E318" s="335">
        <v>1798</v>
      </c>
      <c r="F318" s="335">
        <v>1798</v>
      </c>
      <c r="G318" s="334">
        <v>1</v>
      </c>
      <c r="H318" s="125" t="str">
        <f t="shared" si="4"/>
        <v>96096017981798</v>
      </c>
    </row>
    <row r="319" spans="1:8" ht="16.5" customHeight="1">
      <c r="A319" s="125">
        <v>2040220</v>
      </c>
      <c r="B319" s="274" t="s">
        <v>284</v>
      </c>
      <c r="C319" s="335">
        <v>2409</v>
      </c>
      <c r="D319" s="335">
        <v>2409</v>
      </c>
      <c r="E319" s="335">
        <v>2299</v>
      </c>
      <c r="F319" s="335">
        <v>2299</v>
      </c>
      <c r="G319" s="334">
        <v>1</v>
      </c>
      <c r="H319" s="125" t="str">
        <f t="shared" si="4"/>
        <v>2409240922992299</v>
      </c>
    </row>
    <row r="320" spans="1:8" ht="16.5" hidden="1" customHeight="1">
      <c r="A320" s="125">
        <v>2040221</v>
      </c>
      <c r="B320" s="274" t="s">
        <v>285</v>
      </c>
      <c r="C320" s="335"/>
      <c r="D320" s="335"/>
      <c r="E320" s="335">
        <v>0</v>
      </c>
      <c r="F320" s="335">
        <v>0</v>
      </c>
      <c r="G320" s="334"/>
      <c r="H320" s="125" t="str">
        <f t="shared" si="4"/>
        <v>00</v>
      </c>
    </row>
    <row r="321" spans="1:8" ht="16.5" customHeight="1">
      <c r="A321" s="125">
        <v>2040250</v>
      </c>
      <c r="B321" s="274" t="s">
        <v>103</v>
      </c>
      <c r="C321" s="335">
        <v>2604</v>
      </c>
      <c r="D321" s="335">
        <v>2604</v>
      </c>
      <c r="E321" s="335">
        <v>3119.75</v>
      </c>
      <c r="F321" s="335">
        <v>3119.75</v>
      </c>
      <c r="G321" s="334">
        <v>1</v>
      </c>
      <c r="H321" s="125" t="str">
        <f t="shared" si="4"/>
        <v>260426043119.753119.75</v>
      </c>
    </row>
    <row r="322" spans="1:8" ht="16.5" customHeight="1">
      <c r="A322" s="125">
        <v>2040299</v>
      </c>
      <c r="B322" s="274" t="s">
        <v>286</v>
      </c>
      <c r="C322" s="335">
        <v>49</v>
      </c>
      <c r="D322" s="335">
        <v>49</v>
      </c>
      <c r="E322" s="335">
        <v>49</v>
      </c>
      <c r="F322" s="335">
        <v>49</v>
      </c>
      <c r="G322" s="334">
        <v>1</v>
      </c>
      <c r="H322" s="125" t="str">
        <f t="shared" si="4"/>
        <v>49494949</v>
      </c>
    </row>
    <row r="323" spans="1:8" ht="16.5" hidden="1" customHeight="1">
      <c r="A323" s="125">
        <v>20403</v>
      </c>
      <c r="B323" s="274" t="s">
        <v>287</v>
      </c>
      <c r="C323" s="335"/>
      <c r="D323" s="335"/>
      <c r="E323" s="335">
        <v>0</v>
      </c>
      <c r="F323" s="335">
        <v>0</v>
      </c>
      <c r="G323" s="334"/>
      <c r="H323" s="125" t="str">
        <f t="shared" si="4"/>
        <v>00</v>
      </c>
    </row>
    <row r="324" spans="1:8" ht="16.5" hidden="1" customHeight="1">
      <c r="A324" s="125">
        <v>2040301</v>
      </c>
      <c r="B324" s="274" t="s">
        <v>94</v>
      </c>
      <c r="C324" s="335"/>
      <c r="D324" s="335"/>
      <c r="E324" s="335">
        <v>0</v>
      </c>
      <c r="F324" s="335">
        <v>0</v>
      </c>
      <c r="G324" s="334"/>
      <c r="H324" s="125" t="str">
        <f t="shared" si="4"/>
        <v>00</v>
      </c>
    </row>
    <row r="325" spans="1:8" ht="16.5" hidden="1" customHeight="1">
      <c r="A325" s="125">
        <v>2040302</v>
      </c>
      <c r="B325" s="274" t="s">
        <v>95</v>
      </c>
      <c r="C325" s="335"/>
      <c r="D325" s="335"/>
      <c r="E325" s="335">
        <v>0</v>
      </c>
      <c r="F325" s="335">
        <v>0</v>
      </c>
      <c r="G325" s="334"/>
      <c r="H325" s="125" t="str">
        <f t="shared" si="4"/>
        <v>00</v>
      </c>
    </row>
    <row r="326" spans="1:8" ht="16.5" hidden="1" customHeight="1">
      <c r="A326" s="125">
        <v>2040303</v>
      </c>
      <c r="B326" s="274" t="s">
        <v>96</v>
      </c>
      <c r="C326" s="335"/>
      <c r="D326" s="335"/>
      <c r="E326" s="335">
        <v>0</v>
      </c>
      <c r="F326" s="335">
        <v>0</v>
      </c>
      <c r="G326" s="334"/>
      <c r="H326" s="125" t="str">
        <f t="shared" si="4"/>
        <v>00</v>
      </c>
    </row>
    <row r="327" spans="1:8" ht="16.5" hidden="1" customHeight="1">
      <c r="A327" s="125">
        <v>2040304</v>
      </c>
      <c r="B327" s="274" t="s">
        <v>288</v>
      </c>
      <c r="C327" s="335"/>
      <c r="D327" s="335"/>
      <c r="E327" s="335">
        <v>0</v>
      </c>
      <c r="F327" s="335">
        <v>0</v>
      </c>
      <c r="G327" s="334"/>
      <c r="H327" s="125" t="str">
        <f t="shared" ref="H327:H390" si="5">C327&amp;D327&amp;E327&amp;F327</f>
        <v>00</v>
      </c>
    </row>
    <row r="328" spans="1:8" ht="16.5" hidden="1" customHeight="1">
      <c r="A328" s="125">
        <v>2040350</v>
      </c>
      <c r="B328" s="274" t="s">
        <v>103</v>
      </c>
      <c r="C328" s="335"/>
      <c r="D328" s="335"/>
      <c r="E328" s="335">
        <v>0</v>
      </c>
      <c r="F328" s="335">
        <v>0</v>
      </c>
      <c r="G328" s="334"/>
      <c r="H328" s="125" t="str">
        <f t="shared" si="5"/>
        <v>00</v>
      </c>
    </row>
    <row r="329" spans="1:8" ht="16.5" hidden="1" customHeight="1">
      <c r="A329" s="125">
        <v>2040399</v>
      </c>
      <c r="B329" s="274" t="s">
        <v>289</v>
      </c>
      <c r="C329" s="335"/>
      <c r="D329" s="335"/>
      <c r="E329" s="335">
        <v>0</v>
      </c>
      <c r="F329" s="335">
        <v>0</v>
      </c>
      <c r="G329" s="334"/>
      <c r="H329" s="125" t="str">
        <f t="shared" si="5"/>
        <v>00</v>
      </c>
    </row>
    <row r="330" spans="1:8" ht="16.5" hidden="1" customHeight="1">
      <c r="A330" s="125">
        <v>20404</v>
      </c>
      <c r="B330" s="274" t="s">
        <v>290</v>
      </c>
      <c r="C330" s="335"/>
      <c r="D330" s="335"/>
      <c r="E330" s="335">
        <v>0</v>
      </c>
      <c r="F330" s="335">
        <v>0</v>
      </c>
      <c r="G330" s="334"/>
      <c r="H330" s="125" t="str">
        <f t="shared" si="5"/>
        <v>00</v>
      </c>
    </row>
    <row r="331" spans="1:8" ht="16.5" hidden="1" customHeight="1">
      <c r="A331" s="125">
        <v>2040401</v>
      </c>
      <c r="B331" s="274" t="s">
        <v>94</v>
      </c>
      <c r="C331" s="335"/>
      <c r="D331" s="335"/>
      <c r="E331" s="335">
        <v>0</v>
      </c>
      <c r="F331" s="335">
        <v>0</v>
      </c>
      <c r="G331" s="334"/>
      <c r="H331" s="125" t="str">
        <f t="shared" si="5"/>
        <v>00</v>
      </c>
    </row>
    <row r="332" spans="1:8" ht="16.5" hidden="1" customHeight="1">
      <c r="A332" s="125">
        <v>2040402</v>
      </c>
      <c r="B332" s="274" t="s">
        <v>95</v>
      </c>
      <c r="C332" s="335"/>
      <c r="D332" s="335"/>
      <c r="E332" s="335">
        <v>0</v>
      </c>
      <c r="F332" s="335">
        <v>0</v>
      </c>
      <c r="G332" s="334"/>
      <c r="H332" s="125" t="str">
        <f t="shared" si="5"/>
        <v>00</v>
      </c>
    </row>
    <row r="333" spans="1:8" ht="16.5" hidden="1" customHeight="1">
      <c r="A333" s="125">
        <v>2040403</v>
      </c>
      <c r="B333" s="274" t="s">
        <v>96</v>
      </c>
      <c r="C333" s="335"/>
      <c r="D333" s="335"/>
      <c r="E333" s="335">
        <v>0</v>
      </c>
      <c r="F333" s="335">
        <v>0</v>
      </c>
      <c r="G333" s="334"/>
      <c r="H333" s="125" t="str">
        <f t="shared" si="5"/>
        <v>00</v>
      </c>
    </row>
    <row r="334" spans="1:8" ht="16.5" hidden="1" customHeight="1">
      <c r="A334" s="125">
        <v>2040409</v>
      </c>
      <c r="B334" s="274" t="s">
        <v>291</v>
      </c>
      <c r="C334" s="335"/>
      <c r="D334" s="335"/>
      <c r="E334" s="335">
        <v>0</v>
      </c>
      <c r="F334" s="335">
        <v>0</v>
      </c>
      <c r="G334" s="334"/>
      <c r="H334" s="125" t="str">
        <f t="shared" si="5"/>
        <v>00</v>
      </c>
    </row>
    <row r="335" spans="1:8" ht="16.5" hidden="1" customHeight="1">
      <c r="A335" s="125">
        <v>2040410</v>
      </c>
      <c r="B335" s="274" t="s">
        <v>292</v>
      </c>
      <c r="C335" s="335"/>
      <c r="D335" s="335"/>
      <c r="E335" s="335">
        <v>0</v>
      </c>
      <c r="F335" s="335">
        <v>0</v>
      </c>
      <c r="G335" s="334"/>
      <c r="H335" s="125" t="str">
        <f t="shared" si="5"/>
        <v>00</v>
      </c>
    </row>
    <row r="336" spans="1:8" ht="16.5" hidden="1" customHeight="1">
      <c r="A336" s="125">
        <v>2040450</v>
      </c>
      <c r="B336" s="274" t="s">
        <v>103</v>
      </c>
      <c r="C336" s="335"/>
      <c r="D336" s="335"/>
      <c r="E336" s="335">
        <v>0</v>
      </c>
      <c r="F336" s="335">
        <v>0</v>
      </c>
      <c r="G336" s="334"/>
      <c r="H336" s="125" t="str">
        <f t="shared" si="5"/>
        <v>00</v>
      </c>
    </row>
    <row r="337" spans="1:8" ht="16.5" hidden="1" customHeight="1">
      <c r="A337" s="125">
        <v>2040499</v>
      </c>
      <c r="B337" s="274" t="s">
        <v>293</v>
      </c>
      <c r="C337" s="335"/>
      <c r="D337" s="335"/>
      <c r="E337" s="335">
        <v>0</v>
      </c>
      <c r="F337" s="335">
        <v>0</v>
      </c>
      <c r="G337" s="334"/>
      <c r="H337" s="125" t="str">
        <f t="shared" si="5"/>
        <v>00</v>
      </c>
    </row>
    <row r="338" spans="1:8" ht="16.5" hidden="1" customHeight="1">
      <c r="A338" s="125">
        <v>20405</v>
      </c>
      <c r="B338" s="274" t="s">
        <v>294</v>
      </c>
      <c r="C338" s="335"/>
      <c r="D338" s="335"/>
      <c r="E338" s="335">
        <v>0</v>
      </c>
      <c r="F338" s="335">
        <v>0</v>
      </c>
      <c r="G338" s="334"/>
      <c r="H338" s="125" t="str">
        <f t="shared" si="5"/>
        <v>00</v>
      </c>
    </row>
    <row r="339" spans="1:8" ht="16.5" hidden="1" customHeight="1">
      <c r="A339" s="125">
        <v>2040501</v>
      </c>
      <c r="B339" s="274" t="s">
        <v>94</v>
      </c>
      <c r="C339" s="335"/>
      <c r="D339" s="335"/>
      <c r="E339" s="335">
        <v>0</v>
      </c>
      <c r="F339" s="335">
        <v>0</v>
      </c>
      <c r="G339" s="334"/>
      <c r="H339" s="125" t="str">
        <f t="shared" si="5"/>
        <v>00</v>
      </c>
    </row>
    <row r="340" spans="1:8" ht="16.5" hidden="1" customHeight="1">
      <c r="A340" s="125">
        <v>2040502</v>
      </c>
      <c r="B340" s="274" t="s">
        <v>95</v>
      </c>
      <c r="C340" s="335"/>
      <c r="D340" s="335"/>
      <c r="E340" s="335">
        <v>0</v>
      </c>
      <c r="F340" s="335">
        <v>0</v>
      </c>
      <c r="G340" s="334"/>
      <c r="H340" s="125" t="str">
        <f t="shared" si="5"/>
        <v>00</v>
      </c>
    </row>
    <row r="341" spans="1:8" ht="16.5" hidden="1" customHeight="1">
      <c r="A341" s="125">
        <v>2040503</v>
      </c>
      <c r="B341" s="274" t="s">
        <v>96</v>
      </c>
      <c r="C341" s="335"/>
      <c r="D341" s="335"/>
      <c r="E341" s="335">
        <v>0</v>
      </c>
      <c r="F341" s="335">
        <v>0</v>
      </c>
      <c r="G341" s="334"/>
      <c r="H341" s="125" t="str">
        <f t="shared" si="5"/>
        <v>00</v>
      </c>
    </row>
    <row r="342" spans="1:8" ht="16.5" hidden="1" customHeight="1">
      <c r="A342" s="125">
        <v>2040504</v>
      </c>
      <c r="B342" s="274" t="s">
        <v>295</v>
      </c>
      <c r="C342" s="335"/>
      <c r="D342" s="335"/>
      <c r="E342" s="335">
        <v>0</v>
      </c>
      <c r="F342" s="335">
        <v>0</v>
      </c>
      <c r="G342" s="334"/>
      <c r="H342" s="125" t="str">
        <f t="shared" si="5"/>
        <v>00</v>
      </c>
    </row>
    <row r="343" spans="1:8" ht="16.5" hidden="1" customHeight="1">
      <c r="A343" s="125">
        <v>2040505</v>
      </c>
      <c r="B343" s="274" t="s">
        <v>296</v>
      </c>
      <c r="C343" s="335"/>
      <c r="D343" s="335"/>
      <c r="E343" s="335">
        <v>0</v>
      </c>
      <c r="F343" s="335">
        <v>0</v>
      </c>
      <c r="G343" s="334"/>
      <c r="H343" s="125" t="str">
        <f t="shared" si="5"/>
        <v>00</v>
      </c>
    </row>
    <row r="344" spans="1:8" ht="16.5" hidden="1" customHeight="1">
      <c r="A344" s="125">
        <v>2040506</v>
      </c>
      <c r="B344" s="274" t="s">
        <v>297</v>
      </c>
      <c r="C344" s="335"/>
      <c r="D344" s="335"/>
      <c r="E344" s="335">
        <v>0</v>
      </c>
      <c r="F344" s="335">
        <v>0</v>
      </c>
      <c r="G344" s="334"/>
      <c r="H344" s="125" t="str">
        <f t="shared" si="5"/>
        <v>00</v>
      </c>
    </row>
    <row r="345" spans="1:8" ht="16.5" hidden="1" customHeight="1">
      <c r="A345" s="125">
        <v>2040550</v>
      </c>
      <c r="B345" s="274" t="s">
        <v>103</v>
      </c>
      <c r="C345" s="335"/>
      <c r="D345" s="335"/>
      <c r="E345" s="335">
        <v>0</v>
      </c>
      <c r="F345" s="335">
        <v>0</v>
      </c>
      <c r="G345" s="334"/>
      <c r="H345" s="125" t="str">
        <f t="shared" si="5"/>
        <v>00</v>
      </c>
    </row>
    <row r="346" spans="1:8" ht="16.5" hidden="1" customHeight="1">
      <c r="A346" s="125">
        <v>2040599</v>
      </c>
      <c r="B346" s="274" t="s">
        <v>298</v>
      </c>
      <c r="C346" s="335"/>
      <c r="D346" s="335"/>
      <c r="E346" s="335">
        <v>0</v>
      </c>
      <c r="F346" s="335">
        <v>0</v>
      </c>
      <c r="G346" s="334"/>
      <c r="H346" s="125" t="str">
        <f t="shared" si="5"/>
        <v>00</v>
      </c>
    </row>
    <row r="347" spans="1:8" ht="16.5" customHeight="1">
      <c r="A347" s="125">
        <v>20406</v>
      </c>
      <c r="B347" s="274" t="s">
        <v>299</v>
      </c>
      <c r="C347" s="335">
        <v>2116</v>
      </c>
      <c r="D347" s="335">
        <v>2116</v>
      </c>
      <c r="E347" s="335">
        <v>3026.24</v>
      </c>
      <c r="F347" s="335">
        <v>3026.24</v>
      </c>
      <c r="G347" s="334">
        <v>1</v>
      </c>
      <c r="H347" s="125" t="str">
        <f t="shared" si="5"/>
        <v>211621163026.243026.24</v>
      </c>
    </row>
    <row r="348" spans="1:8" ht="16.5" customHeight="1">
      <c r="A348" s="125">
        <v>2040601</v>
      </c>
      <c r="B348" s="274" t="s">
        <v>94</v>
      </c>
      <c r="C348" s="335">
        <v>1115</v>
      </c>
      <c r="D348" s="335">
        <v>1115</v>
      </c>
      <c r="E348" s="335">
        <v>1086.08</v>
      </c>
      <c r="F348" s="335">
        <v>1086.08</v>
      </c>
      <c r="G348" s="334">
        <v>1</v>
      </c>
      <c r="H348" s="125" t="str">
        <f t="shared" si="5"/>
        <v>111511151086.081086.08</v>
      </c>
    </row>
    <row r="349" spans="1:8" ht="16.5" customHeight="1">
      <c r="A349" s="125">
        <v>2040602</v>
      </c>
      <c r="B349" s="274" t="s">
        <v>95</v>
      </c>
      <c r="C349" s="335">
        <v>651</v>
      </c>
      <c r="D349" s="335">
        <v>651</v>
      </c>
      <c r="E349" s="335">
        <v>912.63</v>
      </c>
      <c r="F349" s="335">
        <v>912.63</v>
      </c>
      <c r="G349" s="334">
        <v>1</v>
      </c>
      <c r="H349" s="125" t="str">
        <f t="shared" si="5"/>
        <v>651651912.63912.63</v>
      </c>
    </row>
    <row r="350" spans="1:8" ht="16.5" hidden="1" customHeight="1">
      <c r="A350" s="125">
        <v>2040603</v>
      </c>
      <c r="B350" s="274" t="s">
        <v>96</v>
      </c>
      <c r="C350" s="335"/>
      <c r="D350" s="335"/>
      <c r="E350" s="335">
        <v>0</v>
      </c>
      <c r="F350" s="335">
        <v>0</v>
      </c>
      <c r="G350" s="334"/>
      <c r="H350" s="125" t="str">
        <f t="shared" si="5"/>
        <v>00</v>
      </c>
    </row>
    <row r="351" spans="1:8" ht="16.5" customHeight="1">
      <c r="A351" s="125">
        <v>2040604</v>
      </c>
      <c r="B351" s="274" t="s">
        <v>300</v>
      </c>
      <c r="C351" s="335"/>
      <c r="D351" s="335"/>
      <c r="E351" s="335">
        <v>630</v>
      </c>
      <c r="F351" s="335">
        <v>630</v>
      </c>
      <c r="G351" s="334">
        <v>1</v>
      </c>
      <c r="H351" s="125" t="str">
        <f t="shared" si="5"/>
        <v>630630</v>
      </c>
    </row>
    <row r="352" spans="1:8" ht="16.5" customHeight="1">
      <c r="A352" s="125">
        <v>2040605</v>
      </c>
      <c r="B352" s="274" t="s">
        <v>301</v>
      </c>
      <c r="C352" s="335">
        <v>13</v>
      </c>
      <c r="D352" s="335">
        <v>13</v>
      </c>
      <c r="E352" s="335">
        <v>13</v>
      </c>
      <c r="F352" s="335">
        <v>13</v>
      </c>
      <c r="G352" s="334">
        <v>1</v>
      </c>
      <c r="H352" s="125" t="str">
        <f t="shared" si="5"/>
        <v>13131313</v>
      </c>
    </row>
    <row r="353" spans="1:8" ht="16.5" hidden="1" customHeight="1">
      <c r="A353" s="125">
        <v>2040606</v>
      </c>
      <c r="B353" s="274" t="s">
        <v>302</v>
      </c>
      <c r="C353" s="335"/>
      <c r="D353" s="335"/>
      <c r="E353" s="335">
        <v>0</v>
      </c>
      <c r="F353" s="335">
        <v>0</v>
      </c>
      <c r="G353" s="334"/>
      <c r="H353" s="125" t="str">
        <f t="shared" si="5"/>
        <v>00</v>
      </c>
    </row>
    <row r="354" spans="1:8" ht="16.5" customHeight="1">
      <c r="A354" s="125">
        <v>2040607</v>
      </c>
      <c r="B354" s="274" t="s">
        <v>303</v>
      </c>
      <c r="C354" s="335">
        <v>3</v>
      </c>
      <c r="D354" s="335">
        <v>3</v>
      </c>
      <c r="E354" s="335">
        <v>3</v>
      </c>
      <c r="F354" s="335">
        <v>3</v>
      </c>
      <c r="G354" s="334">
        <v>1</v>
      </c>
      <c r="H354" s="125" t="str">
        <f t="shared" si="5"/>
        <v>3333</v>
      </c>
    </row>
    <row r="355" spans="1:8" ht="16.5" hidden="1" customHeight="1">
      <c r="A355" s="125">
        <v>2040608</v>
      </c>
      <c r="B355" s="274" t="s">
        <v>304</v>
      </c>
      <c r="C355" s="335"/>
      <c r="D355" s="335"/>
      <c r="E355" s="335">
        <v>0</v>
      </c>
      <c r="F355" s="335">
        <v>0</v>
      </c>
      <c r="G355" s="334"/>
      <c r="H355" s="125" t="str">
        <f t="shared" si="5"/>
        <v>00</v>
      </c>
    </row>
    <row r="356" spans="1:8" ht="16.5" hidden="1" customHeight="1">
      <c r="A356" s="125">
        <v>2040609</v>
      </c>
      <c r="B356" s="274" t="s">
        <v>305</v>
      </c>
      <c r="C356" s="335"/>
      <c r="D356" s="335"/>
      <c r="E356" s="335">
        <v>0</v>
      </c>
      <c r="F356" s="335">
        <v>0</v>
      </c>
      <c r="G356" s="334"/>
      <c r="H356" s="125" t="str">
        <f t="shared" si="5"/>
        <v>00</v>
      </c>
    </row>
    <row r="357" spans="1:8" ht="16.5" customHeight="1">
      <c r="A357" s="125">
        <v>2040610</v>
      </c>
      <c r="B357" s="274" t="s">
        <v>306</v>
      </c>
      <c r="C357" s="335">
        <v>186</v>
      </c>
      <c r="D357" s="335">
        <v>186</v>
      </c>
      <c r="E357" s="335">
        <v>186</v>
      </c>
      <c r="F357" s="335">
        <v>186</v>
      </c>
      <c r="G357" s="334">
        <v>1</v>
      </c>
      <c r="H357" s="125" t="str">
        <f t="shared" si="5"/>
        <v>186186186186</v>
      </c>
    </row>
    <row r="358" spans="1:8" ht="16.5" hidden="1" customHeight="1">
      <c r="A358" s="125">
        <v>2040611</v>
      </c>
      <c r="B358" s="274" t="s">
        <v>307</v>
      </c>
      <c r="C358" s="335"/>
      <c r="D358" s="335"/>
      <c r="E358" s="335">
        <v>0</v>
      </c>
      <c r="F358" s="335">
        <v>0</v>
      </c>
      <c r="G358" s="334"/>
      <c r="H358" s="125" t="str">
        <f t="shared" si="5"/>
        <v>00</v>
      </c>
    </row>
    <row r="359" spans="1:8" ht="16.5" customHeight="1">
      <c r="A359" s="125">
        <v>2040612</v>
      </c>
      <c r="B359" s="274" t="s">
        <v>308</v>
      </c>
      <c r="C359" s="335"/>
      <c r="D359" s="335"/>
      <c r="E359" s="335">
        <v>24</v>
      </c>
      <c r="F359" s="335">
        <v>24</v>
      </c>
      <c r="G359" s="334">
        <v>1</v>
      </c>
      <c r="H359" s="125" t="str">
        <f t="shared" si="5"/>
        <v>2424</v>
      </c>
    </row>
    <row r="360" spans="1:8" ht="16.5" hidden="1" customHeight="1">
      <c r="A360" s="125">
        <v>2040613</v>
      </c>
      <c r="B360" s="274" t="s">
        <v>135</v>
      </c>
      <c r="C360" s="335"/>
      <c r="D360" s="335"/>
      <c r="E360" s="335">
        <v>0</v>
      </c>
      <c r="F360" s="335">
        <v>0</v>
      </c>
      <c r="G360" s="334"/>
      <c r="H360" s="125" t="str">
        <f t="shared" si="5"/>
        <v>00</v>
      </c>
    </row>
    <row r="361" spans="1:8" ht="16.5" customHeight="1">
      <c r="A361" s="125">
        <v>2040650</v>
      </c>
      <c r="B361" s="274" t="s">
        <v>103</v>
      </c>
      <c r="C361" s="335">
        <v>148</v>
      </c>
      <c r="D361" s="335">
        <v>148</v>
      </c>
      <c r="E361" s="335">
        <v>171.53</v>
      </c>
      <c r="F361" s="335">
        <v>171.53</v>
      </c>
      <c r="G361" s="334">
        <v>1</v>
      </c>
      <c r="H361" s="125" t="str">
        <f t="shared" si="5"/>
        <v>148148171.53171.53</v>
      </c>
    </row>
    <row r="362" spans="1:8" ht="16.5" hidden="1" customHeight="1">
      <c r="A362" s="125">
        <v>2040699</v>
      </c>
      <c r="B362" s="274" t="s">
        <v>309</v>
      </c>
      <c r="C362" s="335"/>
      <c r="D362" s="335"/>
      <c r="E362" s="335">
        <v>0</v>
      </c>
      <c r="F362" s="335">
        <v>0</v>
      </c>
      <c r="G362" s="334"/>
      <c r="H362" s="125" t="str">
        <f t="shared" si="5"/>
        <v>00</v>
      </c>
    </row>
    <row r="363" spans="1:8" ht="16.5" hidden="1" customHeight="1">
      <c r="A363" s="125">
        <v>20407</v>
      </c>
      <c r="B363" s="274" t="s">
        <v>310</v>
      </c>
      <c r="C363" s="335"/>
      <c r="D363" s="335"/>
      <c r="E363" s="335">
        <v>0</v>
      </c>
      <c r="F363" s="335">
        <v>0</v>
      </c>
      <c r="G363" s="334"/>
      <c r="H363" s="125" t="str">
        <f t="shared" si="5"/>
        <v>00</v>
      </c>
    </row>
    <row r="364" spans="1:8" ht="16.5" hidden="1" customHeight="1">
      <c r="A364" s="125">
        <v>2040701</v>
      </c>
      <c r="B364" s="274" t="s">
        <v>94</v>
      </c>
      <c r="C364" s="335"/>
      <c r="D364" s="335"/>
      <c r="E364" s="335">
        <v>0</v>
      </c>
      <c r="F364" s="335">
        <v>0</v>
      </c>
      <c r="G364" s="334"/>
      <c r="H364" s="125" t="str">
        <f t="shared" si="5"/>
        <v>00</v>
      </c>
    </row>
    <row r="365" spans="1:8" ht="16.5" hidden="1" customHeight="1">
      <c r="A365" s="125">
        <v>2040702</v>
      </c>
      <c r="B365" s="274" t="s">
        <v>95</v>
      </c>
      <c r="C365" s="335"/>
      <c r="D365" s="335"/>
      <c r="E365" s="335">
        <v>0</v>
      </c>
      <c r="F365" s="335">
        <v>0</v>
      </c>
      <c r="G365" s="334"/>
      <c r="H365" s="125" t="str">
        <f t="shared" si="5"/>
        <v>00</v>
      </c>
    </row>
    <row r="366" spans="1:8" ht="16.5" hidden="1" customHeight="1">
      <c r="A366" s="125">
        <v>2040703</v>
      </c>
      <c r="B366" s="274" t="s">
        <v>96</v>
      </c>
      <c r="C366" s="335"/>
      <c r="D366" s="335"/>
      <c r="E366" s="335">
        <v>0</v>
      </c>
      <c r="F366" s="335">
        <v>0</v>
      </c>
      <c r="G366" s="334"/>
      <c r="H366" s="125" t="str">
        <f t="shared" si="5"/>
        <v>00</v>
      </c>
    </row>
    <row r="367" spans="1:8" ht="16.5" hidden="1" customHeight="1">
      <c r="A367" s="125">
        <v>2040704</v>
      </c>
      <c r="B367" s="274" t="s">
        <v>311</v>
      </c>
      <c r="C367" s="335"/>
      <c r="D367" s="335"/>
      <c r="E367" s="335">
        <v>0</v>
      </c>
      <c r="F367" s="335">
        <v>0</v>
      </c>
      <c r="G367" s="334"/>
      <c r="H367" s="125" t="str">
        <f t="shared" si="5"/>
        <v>00</v>
      </c>
    </row>
    <row r="368" spans="1:8" ht="16.5" hidden="1" customHeight="1">
      <c r="A368" s="125">
        <v>2040705</v>
      </c>
      <c r="B368" s="274" t="s">
        <v>312</v>
      </c>
      <c r="C368" s="335"/>
      <c r="D368" s="335"/>
      <c r="E368" s="335">
        <v>0</v>
      </c>
      <c r="F368" s="335">
        <v>0</v>
      </c>
      <c r="G368" s="334"/>
      <c r="H368" s="125" t="str">
        <f t="shared" si="5"/>
        <v>00</v>
      </c>
    </row>
    <row r="369" spans="1:8" ht="16.5" hidden="1" customHeight="1">
      <c r="A369" s="125">
        <v>2040706</v>
      </c>
      <c r="B369" s="274" t="s">
        <v>313</v>
      </c>
      <c r="C369" s="335"/>
      <c r="D369" s="335"/>
      <c r="E369" s="335">
        <v>0</v>
      </c>
      <c r="F369" s="335">
        <v>0</v>
      </c>
      <c r="G369" s="334"/>
      <c r="H369" s="125" t="str">
        <f t="shared" si="5"/>
        <v>00</v>
      </c>
    </row>
    <row r="370" spans="1:8" ht="16.5" hidden="1" customHeight="1">
      <c r="A370" s="125">
        <v>2040707</v>
      </c>
      <c r="B370" s="274" t="s">
        <v>135</v>
      </c>
      <c r="C370" s="335"/>
      <c r="D370" s="335"/>
      <c r="E370" s="335">
        <v>0</v>
      </c>
      <c r="F370" s="335">
        <v>0</v>
      </c>
      <c r="G370" s="334"/>
      <c r="H370" s="125" t="str">
        <f t="shared" si="5"/>
        <v>00</v>
      </c>
    </row>
    <row r="371" spans="1:8" ht="16.5" hidden="1" customHeight="1">
      <c r="A371" s="125">
        <v>2040750</v>
      </c>
      <c r="B371" s="274" t="s">
        <v>103</v>
      </c>
      <c r="C371" s="335"/>
      <c r="D371" s="335"/>
      <c r="E371" s="335">
        <v>0</v>
      </c>
      <c r="F371" s="335">
        <v>0</v>
      </c>
      <c r="G371" s="334"/>
      <c r="H371" s="125" t="str">
        <f t="shared" si="5"/>
        <v>00</v>
      </c>
    </row>
    <row r="372" spans="1:8" ht="16.5" hidden="1" customHeight="1">
      <c r="A372" s="125">
        <v>2040799</v>
      </c>
      <c r="B372" s="274" t="s">
        <v>314</v>
      </c>
      <c r="C372" s="335"/>
      <c r="D372" s="335"/>
      <c r="E372" s="335">
        <v>0</v>
      </c>
      <c r="F372" s="335">
        <v>0</v>
      </c>
      <c r="G372" s="334"/>
      <c r="H372" s="125" t="str">
        <f t="shared" si="5"/>
        <v>00</v>
      </c>
    </row>
    <row r="373" spans="1:8" ht="16.5" hidden="1" customHeight="1">
      <c r="A373" s="125">
        <v>20408</v>
      </c>
      <c r="B373" s="274" t="s">
        <v>315</v>
      </c>
      <c r="C373" s="335"/>
      <c r="D373" s="335"/>
      <c r="E373" s="335">
        <v>0</v>
      </c>
      <c r="F373" s="335">
        <v>0</v>
      </c>
      <c r="G373" s="334"/>
      <c r="H373" s="125" t="str">
        <f t="shared" si="5"/>
        <v>00</v>
      </c>
    </row>
    <row r="374" spans="1:8" ht="16.5" hidden="1" customHeight="1">
      <c r="A374" s="125">
        <v>2040801</v>
      </c>
      <c r="B374" s="274" t="s">
        <v>94</v>
      </c>
      <c r="C374" s="335"/>
      <c r="D374" s="335"/>
      <c r="E374" s="335">
        <v>0</v>
      </c>
      <c r="F374" s="335">
        <v>0</v>
      </c>
      <c r="G374" s="334"/>
      <c r="H374" s="125" t="str">
        <f t="shared" si="5"/>
        <v>00</v>
      </c>
    </row>
    <row r="375" spans="1:8" ht="16.5" hidden="1" customHeight="1">
      <c r="A375" s="125">
        <v>2040802</v>
      </c>
      <c r="B375" s="274" t="s">
        <v>95</v>
      </c>
      <c r="C375" s="335"/>
      <c r="D375" s="335"/>
      <c r="E375" s="335">
        <v>0</v>
      </c>
      <c r="F375" s="335">
        <v>0</v>
      </c>
      <c r="G375" s="334"/>
      <c r="H375" s="125" t="str">
        <f t="shared" si="5"/>
        <v>00</v>
      </c>
    </row>
    <row r="376" spans="1:8" ht="16.5" hidden="1" customHeight="1">
      <c r="A376" s="125">
        <v>2040803</v>
      </c>
      <c r="B376" s="274" t="s">
        <v>96</v>
      </c>
      <c r="C376" s="335"/>
      <c r="D376" s="335"/>
      <c r="E376" s="335">
        <v>0</v>
      </c>
      <c r="F376" s="335">
        <v>0</v>
      </c>
      <c r="G376" s="334"/>
      <c r="H376" s="125" t="str">
        <f t="shared" si="5"/>
        <v>00</v>
      </c>
    </row>
    <row r="377" spans="1:8" ht="16.5" hidden="1" customHeight="1">
      <c r="A377" s="125">
        <v>2040804</v>
      </c>
      <c r="B377" s="274" t="s">
        <v>316</v>
      </c>
      <c r="C377" s="335"/>
      <c r="D377" s="335"/>
      <c r="E377" s="335">
        <v>0</v>
      </c>
      <c r="F377" s="335">
        <v>0</v>
      </c>
      <c r="G377" s="334"/>
      <c r="H377" s="125" t="str">
        <f t="shared" si="5"/>
        <v>00</v>
      </c>
    </row>
    <row r="378" spans="1:8" ht="16.5" hidden="1" customHeight="1">
      <c r="A378" s="125">
        <v>2040805</v>
      </c>
      <c r="B378" s="274" t="s">
        <v>317</v>
      </c>
      <c r="C378" s="335"/>
      <c r="D378" s="335"/>
      <c r="E378" s="335">
        <v>0</v>
      </c>
      <c r="F378" s="335">
        <v>0</v>
      </c>
      <c r="G378" s="334"/>
      <c r="H378" s="125" t="str">
        <f t="shared" si="5"/>
        <v>00</v>
      </c>
    </row>
    <row r="379" spans="1:8" ht="16.5" hidden="1" customHeight="1">
      <c r="A379" s="125">
        <v>2040806</v>
      </c>
      <c r="B379" s="274" t="s">
        <v>318</v>
      </c>
      <c r="C379" s="335"/>
      <c r="D379" s="335"/>
      <c r="E379" s="335">
        <v>0</v>
      </c>
      <c r="F379" s="335">
        <v>0</v>
      </c>
      <c r="G379" s="334"/>
      <c r="H379" s="125" t="str">
        <f t="shared" si="5"/>
        <v>00</v>
      </c>
    </row>
    <row r="380" spans="1:8" ht="16.5" hidden="1" customHeight="1">
      <c r="A380" s="125">
        <v>2040807</v>
      </c>
      <c r="B380" s="274" t="s">
        <v>135</v>
      </c>
      <c r="C380" s="335"/>
      <c r="D380" s="335"/>
      <c r="E380" s="335">
        <v>0</v>
      </c>
      <c r="F380" s="335">
        <v>0</v>
      </c>
      <c r="G380" s="334"/>
      <c r="H380" s="125" t="str">
        <f t="shared" si="5"/>
        <v>00</v>
      </c>
    </row>
    <row r="381" spans="1:8" ht="16.5" hidden="1" customHeight="1">
      <c r="A381" s="125">
        <v>2040850</v>
      </c>
      <c r="B381" s="274" t="s">
        <v>103</v>
      </c>
      <c r="C381" s="335"/>
      <c r="D381" s="335"/>
      <c r="E381" s="335">
        <v>0</v>
      </c>
      <c r="F381" s="335">
        <v>0</v>
      </c>
      <c r="G381" s="334"/>
      <c r="H381" s="125" t="str">
        <f t="shared" si="5"/>
        <v>00</v>
      </c>
    </row>
    <row r="382" spans="1:8" ht="16.5" hidden="1" customHeight="1">
      <c r="A382" s="125">
        <v>2040899</v>
      </c>
      <c r="B382" s="274" t="s">
        <v>319</v>
      </c>
      <c r="C382" s="335"/>
      <c r="D382" s="335"/>
      <c r="E382" s="335">
        <v>0</v>
      </c>
      <c r="F382" s="335">
        <v>0</v>
      </c>
      <c r="G382" s="334"/>
      <c r="H382" s="125" t="str">
        <f t="shared" si="5"/>
        <v>00</v>
      </c>
    </row>
    <row r="383" spans="1:8" ht="16.5" hidden="1" customHeight="1">
      <c r="A383" s="125">
        <v>20409</v>
      </c>
      <c r="B383" s="274" t="s">
        <v>320</v>
      </c>
      <c r="C383" s="335"/>
      <c r="D383" s="335"/>
      <c r="E383" s="335">
        <v>0</v>
      </c>
      <c r="F383" s="335">
        <v>0</v>
      </c>
      <c r="G383" s="334"/>
      <c r="H383" s="125" t="str">
        <f t="shared" si="5"/>
        <v>00</v>
      </c>
    </row>
    <row r="384" spans="1:8" ht="16.5" hidden="1" customHeight="1">
      <c r="A384" s="125">
        <v>2040901</v>
      </c>
      <c r="B384" s="274" t="s">
        <v>94</v>
      </c>
      <c r="C384" s="335"/>
      <c r="D384" s="335"/>
      <c r="E384" s="335">
        <v>0</v>
      </c>
      <c r="F384" s="335">
        <v>0</v>
      </c>
      <c r="G384" s="334"/>
      <c r="H384" s="125" t="str">
        <f t="shared" si="5"/>
        <v>00</v>
      </c>
    </row>
    <row r="385" spans="1:8" ht="16.5" hidden="1" customHeight="1">
      <c r="A385" s="125">
        <v>2040902</v>
      </c>
      <c r="B385" s="274" t="s">
        <v>95</v>
      </c>
      <c r="C385" s="335"/>
      <c r="D385" s="335"/>
      <c r="E385" s="335">
        <v>0</v>
      </c>
      <c r="F385" s="335">
        <v>0</v>
      </c>
      <c r="G385" s="334"/>
      <c r="H385" s="125" t="str">
        <f t="shared" si="5"/>
        <v>00</v>
      </c>
    </row>
    <row r="386" spans="1:8" ht="16.5" hidden="1" customHeight="1">
      <c r="A386" s="125">
        <v>2040903</v>
      </c>
      <c r="B386" s="274" t="s">
        <v>96</v>
      </c>
      <c r="C386" s="335"/>
      <c r="D386" s="335"/>
      <c r="E386" s="335">
        <v>0</v>
      </c>
      <c r="F386" s="335">
        <v>0</v>
      </c>
      <c r="G386" s="334"/>
      <c r="H386" s="125" t="str">
        <f t="shared" si="5"/>
        <v>00</v>
      </c>
    </row>
    <row r="387" spans="1:8" ht="16.5" hidden="1" customHeight="1">
      <c r="A387" s="125">
        <v>2040904</v>
      </c>
      <c r="B387" s="274" t="s">
        <v>321</v>
      </c>
      <c r="C387" s="335"/>
      <c r="D387" s="335"/>
      <c r="E387" s="335">
        <v>0</v>
      </c>
      <c r="F387" s="335">
        <v>0</v>
      </c>
      <c r="G387" s="334"/>
      <c r="H387" s="125" t="str">
        <f t="shared" si="5"/>
        <v>00</v>
      </c>
    </row>
    <row r="388" spans="1:8" ht="16.5" hidden="1" customHeight="1">
      <c r="A388" s="125">
        <v>2040905</v>
      </c>
      <c r="B388" s="274" t="s">
        <v>322</v>
      </c>
      <c r="C388" s="335"/>
      <c r="D388" s="335"/>
      <c r="E388" s="335">
        <v>0</v>
      </c>
      <c r="F388" s="335">
        <v>0</v>
      </c>
      <c r="G388" s="334"/>
      <c r="H388" s="125" t="str">
        <f t="shared" si="5"/>
        <v>00</v>
      </c>
    </row>
    <row r="389" spans="1:8" ht="16.5" hidden="1" customHeight="1">
      <c r="A389" s="125">
        <v>2040950</v>
      </c>
      <c r="B389" s="274" t="s">
        <v>103</v>
      </c>
      <c r="C389" s="335"/>
      <c r="D389" s="335"/>
      <c r="E389" s="335">
        <v>0</v>
      </c>
      <c r="F389" s="335">
        <v>0</v>
      </c>
      <c r="G389" s="334"/>
      <c r="H389" s="125" t="str">
        <f t="shared" si="5"/>
        <v>00</v>
      </c>
    </row>
    <row r="390" spans="1:8" ht="16.5" hidden="1" customHeight="1">
      <c r="A390" s="125">
        <v>2040999</v>
      </c>
      <c r="B390" s="274" t="s">
        <v>323</v>
      </c>
      <c r="C390" s="335"/>
      <c r="D390" s="335"/>
      <c r="E390" s="335">
        <v>0</v>
      </c>
      <c r="F390" s="335">
        <v>0</v>
      </c>
      <c r="G390" s="334"/>
      <c r="H390" s="125" t="str">
        <f t="shared" si="5"/>
        <v>00</v>
      </c>
    </row>
    <row r="391" spans="1:8" ht="16.5" hidden="1" customHeight="1">
      <c r="A391" s="125">
        <v>20410</v>
      </c>
      <c r="B391" s="274" t="s">
        <v>324</v>
      </c>
      <c r="C391" s="335"/>
      <c r="D391" s="335"/>
      <c r="E391" s="335">
        <v>0</v>
      </c>
      <c r="F391" s="335">
        <v>0</v>
      </c>
      <c r="G391" s="334"/>
      <c r="H391" s="125" t="str">
        <f t="shared" ref="H391:H454" si="6">C391&amp;D391&amp;E391&amp;F391</f>
        <v>00</v>
      </c>
    </row>
    <row r="392" spans="1:8" ht="16.5" hidden="1" customHeight="1">
      <c r="A392" s="125">
        <v>2041001</v>
      </c>
      <c r="B392" s="274" t="s">
        <v>94</v>
      </c>
      <c r="C392" s="335"/>
      <c r="D392" s="335"/>
      <c r="E392" s="335">
        <v>0</v>
      </c>
      <c r="F392" s="335">
        <v>0</v>
      </c>
      <c r="G392" s="334"/>
      <c r="H392" s="125" t="str">
        <f t="shared" si="6"/>
        <v>00</v>
      </c>
    </row>
    <row r="393" spans="1:8" ht="16.5" hidden="1" customHeight="1">
      <c r="A393" s="125">
        <v>2041002</v>
      </c>
      <c r="B393" s="274" t="s">
        <v>95</v>
      </c>
      <c r="C393" s="335"/>
      <c r="D393" s="335"/>
      <c r="E393" s="335">
        <v>0</v>
      </c>
      <c r="F393" s="335">
        <v>0</v>
      </c>
      <c r="G393" s="334"/>
      <c r="H393" s="125" t="str">
        <f t="shared" si="6"/>
        <v>00</v>
      </c>
    </row>
    <row r="394" spans="1:8" ht="16.5" hidden="1" customHeight="1">
      <c r="A394" s="125">
        <v>2041006</v>
      </c>
      <c r="B394" s="274" t="s">
        <v>135</v>
      </c>
      <c r="C394" s="335"/>
      <c r="D394" s="335"/>
      <c r="E394" s="335">
        <v>0</v>
      </c>
      <c r="F394" s="335">
        <v>0</v>
      </c>
      <c r="G394" s="334"/>
      <c r="H394" s="125" t="str">
        <f t="shared" si="6"/>
        <v>00</v>
      </c>
    </row>
    <row r="395" spans="1:8" ht="16.5" hidden="1" customHeight="1">
      <c r="A395" s="125">
        <v>2041007</v>
      </c>
      <c r="B395" s="274" t="s">
        <v>325</v>
      </c>
      <c r="C395" s="335"/>
      <c r="D395" s="335"/>
      <c r="E395" s="335">
        <v>0</v>
      </c>
      <c r="F395" s="335">
        <v>0</v>
      </c>
      <c r="G395" s="334"/>
      <c r="H395" s="125" t="str">
        <f t="shared" si="6"/>
        <v>00</v>
      </c>
    </row>
    <row r="396" spans="1:8" ht="16.5" hidden="1" customHeight="1">
      <c r="A396" s="125">
        <v>2041099</v>
      </c>
      <c r="B396" s="274" t="s">
        <v>326</v>
      </c>
      <c r="C396" s="335"/>
      <c r="D396" s="335"/>
      <c r="E396" s="335">
        <v>0</v>
      </c>
      <c r="F396" s="335">
        <v>0</v>
      </c>
      <c r="G396" s="334"/>
      <c r="H396" s="125" t="str">
        <f t="shared" si="6"/>
        <v>00</v>
      </c>
    </row>
    <row r="397" spans="1:8" ht="16.5" customHeight="1">
      <c r="A397" s="125">
        <v>20499</v>
      </c>
      <c r="B397" s="274" t="s">
        <v>327</v>
      </c>
      <c r="C397" s="335">
        <v>448</v>
      </c>
      <c r="D397" s="335">
        <v>448</v>
      </c>
      <c r="E397" s="335">
        <v>485.14</v>
      </c>
      <c r="F397" s="335">
        <v>485.14</v>
      </c>
      <c r="G397" s="334">
        <v>1</v>
      </c>
      <c r="H397" s="125" t="str">
        <f t="shared" si="6"/>
        <v>448448485.14485.14</v>
      </c>
    </row>
    <row r="398" spans="1:8" ht="16.5" customHeight="1">
      <c r="A398" s="125">
        <v>2049901</v>
      </c>
      <c r="B398" s="274" t="s">
        <v>328</v>
      </c>
      <c r="C398" s="335">
        <v>448</v>
      </c>
      <c r="D398" s="335">
        <v>448</v>
      </c>
      <c r="E398" s="335">
        <v>485.14</v>
      </c>
      <c r="F398" s="335">
        <v>485.14</v>
      </c>
      <c r="G398" s="334">
        <v>1</v>
      </c>
      <c r="H398" s="125" t="str">
        <f t="shared" si="6"/>
        <v>448448485.14485.14</v>
      </c>
    </row>
    <row r="399" spans="1:8" ht="16.5" customHeight="1">
      <c r="A399" s="125">
        <v>205</v>
      </c>
      <c r="B399" s="274" t="s">
        <v>26</v>
      </c>
      <c r="C399" s="335">
        <v>207373</v>
      </c>
      <c r="D399" s="335">
        <v>207373</v>
      </c>
      <c r="E399" s="335">
        <v>210390</v>
      </c>
      <c r="F399" s="335">
        <v>210390</v>
      </c>
      <c r="G399" s="334">
        <v>1</v>
      </c>
      <c r="H399" s="125" t="str">
        <f t="shared" si="6"/>
        <v>207373207373210390210390</v>
      </c>
    </row>
    <row r="400" spans="1:8" ht="16.5" customHeight="1">
      <c r="A400" s="125">
        <v>20501</v>
      </c>
      <c r="B400" s="274" t="s">
        <v>329</v>
      </c>
      <c r="C400" s="335">
        <v>1118</v>
      </c>
      <c r="D400" s="335">
        <v>1118</v>
      </c>
      <c r="E400" s="335">
        <v>1177.02</v>
      </c>
      <c r="F400" s="335">
        <v>1177.02</v>
      </c>
      <c r="G400" s="334">
        <v>1</v>
      </c>
      <c r="H400" s="125" t="str">
        <f t="shared" si="6"/>
        <v>111811181177.021177.02</v>
      </c>
    </row>
    <row r="401" spans="1:8" ht="16.5" customHeight="1">
      <c r="A401" s="125">
        <v>2050101</v>
      </c>
      <c r="B401" s="274" t="s">
        <v>94</v>
      </c>
      <c r="C401" s="335">
        <v>404</v>
      </c>
      <c r="D401" s="335">
        <v>404</v>
      </c>
      <c r="E401" s="335">
        <v>380.47</v>
      </c>
      <c r="F401" s="335">
        <v>380.47</v>
      </c>
      <c r="G401" s="334">
        <v>1</v>
      </c>
      <c r="H401" s="125" t="str">
        <f t="shared" si="6"/>
        <v>404404380.47380.47</v>
      </c>
    </row>
    <row r="402" spans="1:8" ht="16.5" hidden="1" customHeight="1">
      <c r="A402" s="125">
        <v>2050102</v>
      </c>
      <c r="B402" s="274" t="s">
        <v>95</v>
      </c>
      <c r="C402" s="335"/>
      <c r="D402" s="335"/>
      <c r="E402" s="335">
        <v>0</v>
      </c>
      <c r="F402" s="335">
        <v>0</v>
      </c>
      <c r="G402" s="334"/>
      <c r="H402" s="125" t="str">
        <f t="shared" si="6"/>
        <v>00</v>
      </c>
    </row>
    <row r="403" spans="1:8" ht="16.5" hidden="1" customHeight="1">
      <c r="A403" s="125">
        <v>2050103</v>
      </c>
      <c r="B403" s="274" t="s">
        <v>96</v>
      </c>
      <c r="C403" s="335"/>
      <c r="D403" s="335"/>
      <c r="E403" s="335">
        <v>0</v>
      </c>
      <c r="F403" s="335">
        <v>0</v>
      </c>
      <c r="G403" s="334"/>
      <c r="H403" s="125" t="str">
        <f t="shared" si="6"/>
        <v>00</v>
      </c>
    </row>
    <row r="404" spans="1:8" ht="16.5" customHeight="1">
      <c r="A404" s="125">
        <v>2050199</v>
      </c>
      <c r="B404" s="274" t="s">
        <v>330</v>
      </c>
      <c r="C404" s="335">
        <v>714</v>
      </c>
      <c r="D404" s="335">
        <v>714</v>
      </c>
      <c r="E404" s="335">
        <v>796.55</v>
      </c>
      <c r="F404" s="335">
        <v>796.55</v>
      </c>
      <c r="G404" s="334">
        <v>1</v>
      </c>
      <c r="H404" s="125" t="str">
        <f t="shared" si="6"/>
        <v>714714796.55796.55</v>
      </c>
    </row>
    <row r="405" spans="1:8" ht="16.5" customHeight="1">
      <c r="A405" s="125">
        <v>20502</v>
      </c>
      <c r="B405" s="274" t="s">
        <v>331</v>
      </c>
      <c r="C405" s="335">
        <v>196627</v>
      </c>
      <c r="D405" s="335">
        <v>196627</v>
      </c>
      <c r="E405" s="335">
        <v>195286.16</v>
      </c>
      <c r="F405" s="335">
        <v>195286.16</v>
      </c>
      <c r="G405" s="334">
        <v>1</v>
      </c>
      <c r="H405" s="125" t="str">
        <f t="shared" si="6"/>
        <v>196627196627195286.16195286.16</v>
      </c>
    </row>
    <row r="406" spans="1:8" ht="16.5" customHeight="1">
      <c r="A406" s="125">
        <v>2050201</v>
      </c>
      <c r="B406" s="274" t="s">
        <v>332</v>
      </c>
      <c r="C406" s="335">
        <v>11006</v>
      </c>
      <c r="D406" s="335">
        <v>11006</v>
      </c>
      <c r="E406" s="335">
        <v>13352.65</v>
      </c>
      <c r="F406" s="335">
        <v>13352.65</v>
      </c>
      <c r="G406" s="334">
        <v>1</v>
      </c>
      <c r="H406" s="125" t="str">
        <f t="shared" si="6"/>
        <v>110061100613352.6513352.65</v>
      </c>
    </row>
    <row r="407" spans="1:8" ht="16.5" customHeight="1">
      <c r="A407" s="125">
        <v>2050202</v>
      </c>
      <c r="B407" s="274" t="s">
        <v>333</v>
      </c>
      <c r="C407" s="335">
        <v>109486</v>
      </c>
      <c r="D407" s="335">
        <v>109486</v>
      </c>
      <c r="E407" s="335">
        <v>95420.08</v>
      </c>
      <c r="F407" s="335">
        <v>95420.08</v>
      </c>
      <c r="G407" s="334">
        <v>1</v>
      </c>
      <c r="H407" s="125" t="str">
        <f t="shared" si="6"/>
        <v>10948610948695420.0895420.08</v>
      </c>
    </row>
    <row r="408" spans="1:8" ht="16.5" customHeight="1">
      <c r="A408" s="125">
        <v>2050203</v>
      </c>
      <c r="B408" s="274" t="s">
        <v>334</v>
      </c>
      <c r="C408" s="335">
        <v>47555</v>
      </c>
      <c r="D408" s="335">
        <v>47555</v>
      </c>
      <c r="E408" s="335">
        <v>61530.33</v>
      </c>
      <c r="F408" s="335">
        <v>61530.33</v>
      </c>
      <c r="G408" s="334">
        <v>1</v>
      </c>
      <c r="H408" s="125" t="str">
        <f t="shared" si="6"/>
        <v>475554755561530.3361530.33</v>
      </c>
    </row>
    <row r="409" spans="1:8" ht="16.5" customHeight="1">
      <c r="A409" s="125">
        <v>2050204</v>
      </c>
      <c r="B409" s="274" t="s">
        <v>335</v>
      </c>
      <c r="C409" s="335">
        <v>28420</v>
      </c>
      <c r="D409" s="335">
        <v>28420</v>
      </c>
      <c r="E409" s="335">
        <v>24807.1</v>
      </c>
      <c r="F409" s="335">
        <v>24807.1</v>
      </c>
      <c r="G409" s="334">
        <v>1</v>
      </c>
      <c r="H409" s="125" t="str">
        <f t="shared" si="6"/>
        <v>284202842024807.124807.1</v>
      </c>
    </row>
    <row r="410" spans="1:8" ht="16.5" hidden="1" customHeight="1">
      <c r="A410" s="125">
        <v>2050205</v>
      </c>
      <c r="B410" s="274" t="s">
        <v>336</v>
      </c>
      <c r="C410" s="335"/>
      <c r="D410" s="335"/>
      <c r="E410" s="335">
        <v>0</v>
      </c>
      <c r="F410" s="335">
        <v>0</v>
      </c>
      <c r="G410" s="334"/>
      <c r="H410" s="125" t="str">
        <f t="shared" si="6"/>
        <v>00</v>
      </c>
    </row>
    <row r="411" spans="1:8" ht="16.5" hidden="1" customHeight="1">
      <c r="A411" s="125">
        <v>2050206</v>
      </c>
      <c r="B411" s="274" t="s">
        <v>337</v>
      </c>
      <c r="C411" s="335"/>
      <c r="D411" s="335"/>
      <c r="E411" s="335">
        <v>0</v>
      </c>
      <c r="F411" s="335">
        <v>0</v>
      </c>
      <c r="G411" s="334"/>
      <c r="H411" s="125" t="str">
        <f t="shared" si="6"/>
        <v>00</v>
      </c>
    </row>
    <row r="412" spans="1:8" ht="16.5" hidden="1" customHeight="1">
      <c r="A412" s="125">
        <v>2050207</v>
      </c>
      <c r="B412" s="274" t="s">
        <v>338</v>
      </c>
      <c r="C412" s="335"/>
      <c r="D412" s="335"/>
      <c r="E412" s="335">
        <v>0</v>
      </c>
      <c r="F412" s="335">
        <v>0</v>
      </c>
      <c r="G412" s="334"/>
      <c r="H412" s="125" t="str">
        <f t="shared" si="6"/>
        <v>00</v>
      </c>
    </row>
    <row r="413" spans="1:8" ht="16.5" customHeight="1">
      <c r="A413" s="125">
        <v>2050299</v>
      </c>
      <c r="B413" s="274" t="s">
        <v>339</v>
      </c>
      <c r="C413" s="335">
        <v>160</v>
      </c>
      <c r="D413" s="335">
        <v>160</v>
      </c>
      <c r="E413" s="335">
        <v>176</v>
      </c>
      <c r="F413" s="335">
        <v>176</v>
      </c>
      <c r="G413" s="334">
        <v>1</v>
      </c>
      <c r="H413" s="125" t="str">
        <f t="shared" si="6"/>
        <v>160160176176</v>
      </c>
    </row>
    <row r="414" spans="1:8" ht="16.5" customHeight="1">
      <c r="A414" s="125">
        <v>20503</v>
      </c>
      <c r="B414" s="274" t="s">
        <v>340</v>
      </c>
      <c r="C414" s="335">
        <v>7319</v>
      </c>
      <c r="D414" s="335">
        <v>7319</v>
      </c>
      <c r="E414" s="335">
        <v>7722.33</v>
      </c>
      <c r="F414" s="335">
        <v>7722.33</v>
      </c>
      <c r="G414" s="334">
        <v>1</v>
      </c>
      <c r="H414" s="125" t="str">
        <f t="shared" si="6"/>
        <v>731973197722.337722.33</v>
      </c>
    </row>
    <row r="415" spans="1:8" ht="16.5" hidden="1" customHeight="1">
      <c r="A415" s="125">
        <v>2050301</v>
      </c>
      <c r="B415" s="274" t="s">
        <v>341</v>
      </c>
      <c r="C415" s="335"/>
      <c r="D415" s="335"/>
      <c r="E415" s="335">
        <v>0</v>
      </c>
      <c r="F415" s="335">
        <v>0</v>
      </c>
      <c r="G415" s="334"/>
      <c r="H415" s="125" t="str">
        <f t="shared" si="6"/>
        <v>00</v>
      </c>
    </row>
    <row r="416" spans="1:8" ht="16.5" hidden="1" customHeight="1">
      <c r="A416" s="125">
        <v>2050302</v>
      </c>
      <c r="B416" s="274" t="s">
        <v>342</v>
      </c>
      <c r="C416" s="335"/>
      <c r="D416" s="335"/>
      <c r="E416" s="335">
        <v>0</v>
      </c>
      <c r="F416" s="335">
        <v>0</v>
      </c>
      <c r="G416" s="334"/>
      <c r="H416" s="125" t="str">
        <f t="shared" si="6"/>
        <v>00</v>
      </c>
    </row>
    <row r="417" spans="1:8" ht="16.5" hidden="1" customHeight="1">
      <c r="A417" s="125">
        <v>2050303</v>
      </c>
      <c r="B417" s="274" t="s">
        <v>343</v>
      </c>
      <c r="C417" s="335"/>
      <c r="D417" s="335"/>
      <c r="E417" s="335">
        <v>0</v>
      </c>
      <c r="F417" s="335">
        <v>0</v>
      </c>
      <c r="G417" s="334"/>
      <c r="H417" s="125" t="str">
        <f t="shared" si="6"/>
        <v>00</v>
      </c>
    </row>
    <row r="418" spans="1:8" ht="16.5" customHeight="1">
      <c r="A418" s="125">
        <v>2050304</v>
      </c>
      <c r="B418" s="274" t="s">
        <v>344</v>
      </c>
      <c r="C418" s="335">
        <v>6931</v>
      </c>
      <c r="D418" s="335">
        <v>6931</v>
      </c>
      <c r="E418" s="335">
        <v>7323.58</v>
      </c>
      <c r="F418" s="335">
        <v>7323.58</v>
      </c>
      <c r="G418" s="334">
        <v>1</v>
      </c>
      <c r="H418" s="125" t="str">
        <f t="shared" si="6"/>
        <v>693169317323.587323.58</v>
      </c>
    </row>
    <row r="419" spans="1:8" ht="16.5" customHeight="1">
      <c r="A419" s="125">
        <v>2050305</v>
      </c>
      <c r="B419" s="274" t="s">
        <v>345</v>
      </c>
      <c r="C419" s="335">
        <v>0</v>
      </c>
      <c r="D419" s="335">
        <v>0</v>
      </c>
      <c r="E419" s="335">
        <v>10.52</v>
      </c>
      <c r="F419" s="335">
        <v>10.52</v>
      </c>
      <c r="G419" s="334">
        <v>1</v>
      </c>
      <c r="H419" s="125" t="str">
        <f t="shared" si="6"/>
        <v>0010.5210.52</v>
      </c>
    </row>
    <row r="420" spans="1:8" ht="16.5" customHeight="1">
      <c r="A420" s="125">
        <v>2050399</v>
      </c>
      <c r="B420" s="274" t="s">
        <v>346</v>
      </c>
      <c r="C420" s="335">
        <v>388</v>
      </c>
      <c r="D420" s="335">
        <v>388</v>
      </c>
      <c r="E420" s="335">
        <v>388.23</v>
      </c>
      <c r="F420" s="335">
        <v>388.23</v>
      </c>
      <c r="G420" s="334">
        <v>1</v>
      </c>
      <c r="H420" s="125" t="str">
        <f t="shared" si="6"/>
        <v>388388388.23388.23</v>
      </c>
    </row>
    <row r="421" spans="1:8" ht="16.5" hidden="1" customHeight="1">
      <c r="A421" s="125">
        <v>20504</v>
      </c>
      <c r="B421" s="274" t="s">
        <v>347</v>
      </c>
      <c r="C421" s="335"/>
      <c r="D421" s="335"/>
      <c r="E421" s="335">
        <v>0</v>
      </c>
      <c r="F421" s="335">
        <v>0</v>
      </c>
      <c r="G421" s="334"/>
      <c r="H421" s="125" t="str">
        <f t="shared" si="6"/>
        <v>00</v>
      </c>
    </row>
    <row r="422" spans="1:8" ht="16.5" hidden="1" customHeight="1">
      <c r="A422" s="125">
        <v>2050401</v>
      </c>
      <c r="B422" s="274" t="s">
        <v>348</v>
      </c>
      <c r="C422" s="335"/>
      <c r="D422" s="335"/>
      <c r="E422" s="335">
        <v>0</v>
      </c>
      <c r="F422" s="335">
        <v>0</v>
      </c>
      <c r="G422" s="334"/>
      <c r="H422" s="125" t="str">
        <f t="shared" si="6"/>
        <v>00</v>
      </c>
    </row>
    <row r="423" spans="1:8" ht="16.5" hidden="1" customHeight="1">
      <c r="A423" s="125">
        <v>2050402</v>
      </c>
      <c r="B423" s="274" t="s">
        <v>349</v>
      </c>
      <c r="C423" s="335"/>
      <c r="D423" s="335"/>
      <c r="E423" s="335">
        <v>0</v>
      </c>
      <c r="F423" s="335">
        <v>0</v>
      </c>
      <c r="G423" s="334"/>
      <c r="H423" s="125" t="str">
        <f t="shared" si="6"/>
        <v>00</v>
      </c>
    </row>
    <row r="424" spans="1:8" ht="16.5" hidden="1" customHeight="1">
      <c r="A424" s="125">
        <v>2050403</v>
      </c>
      <c r="B424" s="274" t="s">
        <v>350</v>
      </c>
      <c r="C424" s="335"/>
      <c r="D424" s="335"/>
      <c r="E424" s="335">
        <v>0</v>
      </c>
      <c r="F424" s="335">
        <v>0</v>
      </c>
      <c r="G424" s="334"/>
      <c r="H424" s="125" t="str">
        <f t="shared" si="6"/>
        <v>00</v>
      </c>
    </row>
    <row r="425" spans="1:8" ht="16.5" hidden="1" customHeight="1">
      <c r="A425" s="125">
        <v>2050404</v>
      </c>
      <c r="B425" s="274" t="s">
        <v>351</v>
      </c>
      <c r="C425" s="335"/>
      <c r="D425" s="335"/>
      <c r="E425" s="335">
        <v>0</v>
      </c>
      <c r="F425" s="335">
        <v>0</v>
      </c>
      <c r="G425" s="334"/>
      <c r="H425" s="125" t="str">
        <f t="shared" si="6"/>
        <v>00</v>
      </c>
    </row>
    <row r="426" spans="1:8" ht="16.5" hidden="1" customHeight="1">
      <c r="A426" s="125">
        <v>2050499</v>
      </c>
      <c r="B426" s="274" t="s">
        <v>352</v>
      </c>
      <c r="C426" s="335"/>
      <c r="D426" s="335"/>
      <c r="E426" s="335">
        <v>0</v>
      </c>
      <c r="F426" s="335">
        <v>0</v>
      </c>
      <c r="G426" s="334"/>
      <c r="H426" s="125" t="str">
        <f t="shared" si="6"/>
        <v>00</v>
      </c>
    </row>
    <row r="427" spans="1:8" ht="16.5" hidden="1" customHeight="1">
      <c r="A427" s="125">
        <v>20505</v>
      </c>
      <c r="B427" s="274" t="s">
        <v>353</v>
      </c>
      <c r="C427" s="335"/>
      <c r="D427" s="335"/>
      <c r="E427" s="335">
        <v>0</v>
      </c>
      <c r="F427" s="335">
        <v>0</v>
      </c>
      <c r="G427" s="334"/>
      <c r="H427" s="125" t="str">
        <f t="shared" si="6"/>
        <v>00</v>
      </c>
    </row>
    <row r="428" spans="1:8" ht="16.5" hidden="1" customHeight="1">
      <c r="A428" s="125">
        <v>2050501</v>
      </c>
      <c r="B428" s="274" t="s">
        <v>354</v>
      </c>
      <c r="C428" s="335"/>
      <c r="D428" s="335"/>
      <c r="E428" s="335">
        <v>0</v>
      </c>
      <c r="F428" s="335">
        <v>0</v>
      </c>
      <c r="G428" s="334"/>
      <c r="H428" s="125" t="str">
        <f t="shared" si="6"/>
        <v>00</v>
      </c>
    </row>
    <row r="429" spans="1:8" ht="16.5" hidden="1" customHeight="1">
      <c r="A429" s="125">
        <v>2050502</v>
      </c>
      <c r="B429" s="274" t="s">
        <v>355</v>
      </c>
      <c r="C429" s="335"/>
      <c r="D429" s="335"/>
      <c r="E429" s="335">
        <v>0</v>
      </c>
      <c r="F429" s="335">
        <v>0</v>
      </c>
      <c r="G429" s="334"/>
      <c r="H429" s="125" t="str">
        <f t="shared" si="6"/>
        <v>00</v>
      </c>
    </row>
    <row r="430" spans="1:8" ht="16.5" hidden="1" customHeight="1">
      <c r="A430" s="125">
        <v>2050599</v>
      </c>
      <c r="B430" s="274" t="s">
        <v>356</v>
      </c>
      <c r="C430" s="335"/>
      <c r="D430" s="335"/>
      <c r="E430" s="335">
        <v>0</v>
      </c>
      <c r="F430" s="335">
        <v>0</v>
      </c>
      <c r="G430" s="334"/>
      <c r="H430" s="125" t="str">
        <f t="shared" si="6"/>
        <v>00</v>
      </c>
    </row>
    <row r="431" spans="1:8" ht="16.5" hidden="1" customHeight="1">
      <c r="A431" s="125">
        <v>20506</v>
      </c>
      <c r="B431" s="274" t="s">
        <v>357</v>
      </c>
      <c r="C431" s="335"/>
      <c r="D431" s="335"/>
      <c r="E431" s="335">
        <v>0</v>
      </c>
      <c r="F431" s="335">
        <v>0</v>
      </c>
      <c r="G431" s="334"/>
      <c r="H431" s="125" t="str">
        <f t="shared" si="6"/>
        <v>00</v>
      </c>
    </row>
    <row r="432" spans="1:8" ht="16.5" hidden="1" customHeight="1">
      <c r="A432" s="125">
        <v>2050601</v>
      </c>
      <c r="B432" s="274" t="s">
        <v>358</v>
      </c>
      <c r="C432" s="335"/>
      <c r="D432" s="335"/>
      <c r="E432" s="335">
        <v>0</v>
      </c>
      <c r="F432" s="335">
        <v>0</v>
      </c>
      <c r="G432" s="334"/>
      <c r="H432" s="125" t="str">
        <f t="shared" si="6"/>
        <v>00</v>
      </c>
    </row>
    <row r="433" spans="1:8" ht="16.5" hidden="1" customHeight="1">
      <c r="A433" s="125">
        <v>2050602</v>
      </c>
      <c r="B433" s="274" t="s">
        <v>359</v>
      </c>
      <c r="C433" s="335"/>
      <c r="D433" s="335"/>
      <c r="E433" s="335">
        <v>0</v>
      </c>
      <c r="F433" s="335">
        <v>0</v>
      </c>
      <c r="G433" s="334"/>
      <c r="H433" s="125" t="str">
        <f t="shared" si="6"/>
        <v>00</v>
      </c>
    </row>
    <row r="434" spans="1:8" ht="16.5" hidden="1" customHeight="1">
      <c r="A434" s="125">
        <v>2050699</v>
      </c>
      <c r="B434" s="274" t="s">
        <v>360</v>
      </c>
      <c r="C434" s="335"/>
      <c r="D434" s="335"/>
      <c r="E434" s="335">
        <v>0</v>
      </c>
      <c r="F434" s="335">
        <v>0</v>
      </c>
      <c r="G434" s="334"/>
      <c r="H434" s="125" t="str">
        <f t="shared" si="6"/>
        <v>00</v>
      </c>
    </row>
    <row r="435" spans="1:8" ht="16.5" customHeight="1">
      <c r="A435" s="125">
        <v>20507</v>
      </c>
      <c r="B435" s="274" t="s">
        <v>361</v>
      </c>
      <c r="C435" s="335">
        <v>805</v>
      </c>
      <c r="D435" s="335">
        <v>805</v>
      </c>
      <c r="E435" s="335">
        <v>971.04</v>
      </c>
      <c r="F435" s="335">
        <v>971.04</v>
      </c>
      <c r="G435" s="334">
        <v>1</v>
      </c>
      <c r="H435" s="125" t="str">
        <f t="shared" si="6"/>
        <v>805805971.04971.04</v>
      </c>
    </row>
    <row r="436" spans="1:8" ht="16.5" customHeight="1">
      <c r="A436" s="125">
        <v>2050701</v>
      </c>
      <c r="B436" s="274" t="s">
        <v>362</v>
      </c>
      <c r="C436" s="335">
        <v>805</v>
      </c>
      <c r="D436" s="335">
        <v>805</v>
      </c>
      <c r="E436" s="335">
        <v>971.04</v>
      </c>
      <c r="F436" s="335">
        <v>971.04</v>
      </c>
      <c r="G436" s="334">
        <v>1</v>
      </c>
      <c r="H436" s="125" t="str">
        <f t="shared" si="6"/>
        <v>805805971.04971.04</v>
      </c>
    </row>
    <row r="437" spans="1:8" ht="16.5" hidden="1" customHeight="1">
      <c r="A437" s="125">
        <v>2050702</v>
      </c>
      <c r="B437" s="274" t="s">
        <v>363</v>
      </c>
      <c r="C437" s="335"/>
      <c r="D437" s="335"/>
      <c r="E437" s="335">
        <v>0</v>
      </c>
      <c r="F437" s="335">
        <v>0</v>
      </c>
      <c r="G437" s="334"/>
      <c r="H437" s="125" t="str">
        <f t="shared" si="6"/>
        <v>00</v>
      </c>
    </row>
    <row r="438" spans="1:8" ht="16.5" hidden="1" customHeight="1">
      <c r="A438" s="125">
        <v>2050799</v>
      </c>
      <c r="B438" s="274" t="s">
        <v>364</v>
      </c>
      <c r="C438" s="335"/>
      <c r="D438" s="335"/>
      <c r="E438" s="335">
        <v>0</v>
      </c>
      <c r="F438" s="335">
        <v>0</v>
      </c>
      <c r="G438" s="334"/>
      <c r="H438" s="125" t="str">
        <f t="shared" si="6"/>
        <v>00</v>
      </c>
    </row>
    <row r="439" spans="1:8" ht="16.5" customHeight="1">
      <c r="A439" s="125">
        <v>20508</v>
      </c>
      <c r="B439" s="274" t="s">
        <v>365</v>
      </c>
      <c r="C439" s="335">
        <v>1307</v>
      </c>
      <c r="D439" s="335">
        <v>1307</v>
      </c>
      <c r="E439" s="335">
        <v>1623.09</v>
      </c>
      <c r="F439" s="335">
        <v>1623.09</v>
      </c>
      <c r="G439" s="334">
        <v>1</v>
      </c>
      <c r="H439" s="125" t="str">
        <f t="shared" si="6"/>
        <v>130713071623.091623.09</v>
      </c>
    </row>
    <row r="440" spans="1:8" ht="16.5" customHeight="1">
      <c r="A440" s="125">
        <v>2050801</v>
      </c>
      <c r="B440" s="274" t="s">
        <v>366</v>
      </c>
      <c r="C440" s="335">
        <v>889</v>
      </c>
      <c r="D440" s="335">
        <v>889</v>
      </c>
      <c r="E440" s="335">
        <v>1103.73</v>
      </c>
      <c r="F440" s="335">
        <v>1103.73</v>
      </c>
      <c r="G440" s="334">
        <v>1</v>
      </c>
      <c r="H440" s="125" t="str">
        <f t="shared" si="6"/>
        <v>8898891103.731103.73</v>
      </c>
    </row>
    <row r="441" spans="1:8" ht="16.5" customHeight="1">
      <c r="A441" s="125">
        <v>2050802</v>
      </c>
      <c r="B441" s="274" t="s">
        <v>367</v>
      </c>
      <c r="C441" s="335">
        <v>392</v>
      </c>
      <c r="D441" s="335">
        <v>392</v>
      </c>
      <c r="E441" s="335">
        <v>493.36</v>
      </c>
      <c r="F441" s="335">
        <v>493.36</v>
      </c>
      <c r="G441" s="334">
        <v>1</v>
      </c>
      <c r="H441" s="125" t="str">
        <f t="shared" si="6"/>
        <v>392392493.36493.36</v>
      </c>
    </row>
    <row r="442" spans="1:8" ht="16.5" customHeight="1">
      <c r="A442" s="125">
        <v>2050803</v>
      </c>
      <c r="B442" s="274" t="s">
        <v>368</v>
      </c>
      <c r="C442" s="335">
        <v>26</v>
      </c>
      <c r="D442" s="335">
        <v>26</v>
      </c>
      <c r="E442" s="335">
        <v>26</v>
      </c>
      <c r="F442" s="335">
        <v>26</v>
      </c>
      <c r="G442" s="334">
        <v>1</v>
      </c>
      <c r="H442" s="125" t="str">
        <f t="shared" si="6"/>
        <v>26262626</v>
      </c>
    </row>
    <row r="443" spans="1:8" ht="16.5" hidden="1" customHeight="1">
      <c r="A443" s="125">
        <v>2050804</v>
      </c>
      <c r="B443" s="274" t="s">
        <v>369</v>
      </c>
      <c r="C443" s="335"/>
      <c r="D443" s="335"/>
      <c r="E443" s="335">
        <v>0</v>
      </c>
      <c r="F443" s="335">
        <v>0</v>
      </c>
      <c r="G443" s="334"/>
      <c r="H443" s="125" t="str">
        <f t="shared" si="6"/>
        <v>00</v>
      </c>
    </row>
    <row r="444" spans="1:8" ht="16.5" hidden="1" customHeight="1">
      <c r="A444" s="125">
        <v>2050899</v>
      </c>
      <c r="B444" s="274" t="s">
        <v>370</v>
      </c>
      <c r="C444" s="335"/>
      <c r="D444" s="335"/>
      <c r="E444" s="335">
        <v>0</v>
      </c>
      <c r="F444" s="335">
        <v>0</v>
      </c>
      <c r="G444" s="334"/>
      <c r="H444" s="125" t="str">
        <f t="shared" si="6"/>
        <v>00</v>
      </c>
    </row>
    <row r="445" spans="1:8" ht="16.5" customHeight="1">
      <c r="A445" s="125">
        <v>20509</v>
      </c>
      <c r="B445" s="274" t="s">
        <v>371</v>
      </c>
      <c r="C445" s="335">
        <v>197</v>
      </c>
      <c r="D445" s="335">
        <v>197</v>
      </c>
      <c r="E445" s="335">
        <v>3317.37</v>
      </c>
      <c r="F445" s="335">
        <v>3317.37</v>
      </c>
      <c r="G445" s="334">
        <v>1</v>
      </c>
      <c r="H445" s="125" t="str">
        <f t="shared" si="6"/>
        <v>1971973317.373317.37</v>
      </c>
    </row>
    <row r="446" spans="1:8" ht="16.5" customHeight="1">
      <c r="A446" s="125">
        <v>2050901</v>
      </c>
      <c r="B446" s="274" t="s">
        <v>372</v>
      </c>
      <c r="C446" s="335">
        <v>0</v>
      </c>
      <c r="D446" s="335">
        <v>0</v>
      </c>
      <c r="E446" s="335">
        <v>800</v>
      </c>
      <c r="F446" s="335">
        <v>800</v>
      </c>
      <c r="G446" s="334">
        <v>1</v>
      </c>
      <c r="H446" s="125" t="str">
        <f t="shared" si="6"/>
        <v>00800800</v>
      </c>
    </row>
    <row r="447" spans="1:8" ht="16.5" hidden="1" customHeight="1">
      <c r="A447" s="125">
        <v>2050902</v>
      </c>
      <c r="B447" s="274" t="s">
        <v>373</v>
      </c>
      <c r="C447" s="335"/>
      <c r="D447" s="335"/>
      <c r="E447" s="335">
        <v>0</v>
      </c>
      <c r="F447" s="335">
        <v>0</v>
      </c>
      <c r="G447" s="334"/>
      <c r="H447" s="125" t="str">
        <f t="shared" si="6"/>
        <v>00</v>
      </c>
    </row>
    <row r="448" spans="1:8" ht="16.5" hidden="1" customHeight="1">
      <c r="A448" s="125">
        <v>2050903</v>
      </c>
      <c r="B448" s="274" t="s">
        <v>374</v>
      </c>
      <c r="C448" s="335"/>
      <c r="D448" s="335"/>
      <c r="E448" s="335">
        <v>0</v>
      </c>
      <c r="F448" s="335">
        <v>0</v>
      </c>
      <c r="G448" s="334"/>
      <c r="H448" s="125" t="str">
        <f t="shared" si="6"/>
        <v>00</v>
      </c>
    </row>
    <row r="449" spans="1:8" ht="16.5" hidden="1" customHeight="1">
      <c r="A449" s="125">
        <v>2050904</v>
      </c>
      <c r="B449" s="274" t="s">
        <v>375</v>
      </c>
      <c r="C449" s="335"/>
      <c r="D449" s="335"/>
      <c r="E449" s="335">
        <v>0</v>
      </c>
      <c r="F449" s="335">
        <v>0</v>
      </c>
      <c r="G449" s="334"/>
      <c r="H449" s="125" t="str">
        <f t="shared" si="6"/>
        <v>00</v>
      </c>
    </row>
    <row r="450" spans="1:8" ht="16.5" hidden="1" customHeight="1">
      <c r="A450" s="125">
        <v>2050905</v>
      </c>
      <c r="B450" s="274" t="s">
        <v>376</v>
      </c>
      <c r="C450" s="335"/>
      <c r="D450" s="335"/>
      <c r="E450" s="335">
        <v>0</v>
      </c>
      <c r="F450" s="335">
        <v>0</v>
      </c>
      <c r="G450" s="334"/>
      <c r="H450" s="125" t="str">
        <f t="shared" si="6"/>
        <v>00</v>
      </c>
    </row>
    <row r="451" spans="1:8" ht="16.5" customHeight="1">
      <c r="A451" s="125">
        <v>2050999</v>
      </c>
      <c r="B451" s="274" t="s">
        <v>377</v>
      </c>
      <c r="C451" s="335">
        <v>197</v>
      </c>
      <c r="D451" s="335">
        <v>197</v>
      </c>
      <c r="E451" s="335">
        <v>2517.37</v>
      </c>
      <c r="F451" s="335">
        <v>2517.37</v>
      </c>
      <c r="G451" s="334">
        <v>1</v>
      </c>
      <c r="H451" s="125" t="str">
        <f t="shared" si="6"/>
        <v>1971972517.372517.37</v>
      </c>
    </row>
    <row r="452" spans="1:8" ht="16.5" customHeight="1">
      <c r="A452" s="125">
        <v>20599</v>
      </c>
      <c r="B452" s="274" t="s">
        <v>378</v>
      </c>
      <c r="C452" s="335"/>
      <c r="D452" s="335"/>
      <c r="E452" s="335">
        <v>303.79000000000002</v>
      </c>
      <c r="F452" s="335">
        <v>303.79000000000002</v>
      </c>
      <c r="G452" s="334">
        <v>1</v>
      </c>
      <c r="H452" s="125" t="str">
        <f t="shared" si="6"/>
        <v>303.79303.79</v>
      </c>
    </row>
    <row r="453" spans="1:8" ht="16.5" customHeight="1">
      <c r="A453" s="125">
        <v>2059999</v>
      </c>
      <c r="B453" s="274" t="s">
        <v>379</v>
      </c>
      <c r="C453" s="335">
        <v>0</v>
      </c>
      <c r="D453" s="335">
        <v>0</v>
      </c>
      <c r="E453" s="335">
        <v>303.79000000000002</v>
      </c>
      <c r="F453" s="335">
        <v>303.79000000000002</v>
      </c>
      <c r="G453" s="334">
        <v>1</v>
      </c>
      <c r="H453" s="125" t="str">
        <f t="shared" si="6"/>
        <v>00303.79303.79</v>
      </c>
    </row>
    <row r="454" spans="1:8" ht="16.5" customHeight="1">
      <c r="A454" s="125">
        <v>206</v>
      </c>
      <c r="B454" s="274" t="s">
        <v>28</v>
      </c>
      <c r="C454" s="335">
        <v>2901</v>
      </c>
      <c r="D454" s="335">
        <v>2901</v>
      </c>
      <c r="E454" s="335">
        <v>3322.06</v>
      </c>
      <c r="F454" s="335">
        <v>3322.06</v>
      </c>
      <c r="G454" s="334">
        <v>1</v>
      </c>
      <c r="H454" s="125" t="str">
        <f t="shared" si="6"/>
        <v>290129013322.063322.06</v>
      </c>
    </row>
    <row r="455" spans="1:8" ht="16.5" customHeight="1">
      <c r="A455" s="125">
        <v>20601</v>
      </c>
      <c r="B455" s="274" t="s">
        <v>380</v>
      </c>
      <c r="C455" s="335">
        <v>228</v>
      </c>
      <c r="D455" s="335">
        <v>228</v>
      </c>
      <c r="E455" s="335">
        <v>267.56</v>
      </c>
      <c r="F455" s="335">
        <v>267.56</v>
      </c>
      <c r="G455" s="334">
        <v>1</v>
      </c>
      <c r="H455" s="125" t="str">
        <f t="shared" ref="H455:H518" si="7">C455&amp;D455&amp;E455&amp;F455</f>
        <v>228228267.56267.56</v>
      </c>
    </row>
    <row r="456" spans="1:8" ht="16.5" customHeight="1">
      <c r="A456" s="125">
        <v>2060101</v>
      </c>
      <c r="B456" s="274" t="s">
        <v>94</v>
      </c>
      <c r="C456" s="335"/>
      <c r="D456" s="335"/>
      <c r="E456" s="335">
        <v>267.56</v>
      </c>
      <c r="F456" s="335">
        <v>267.56</v>
      </c>
      <c r="G456" s="334">
        <v>1</v>
      </c>
      <c r="H456" s="125" t="str">
        <f t="shared" si="7"/>
        <v>267.56267.56</v>
      </c>
    </row>
    <row r="457" spans="1:8" ht="16.5" hidden="1" customHeight="1">
      <c r="A457" s="125">
        <v>2060102</v>
      </c>
      <c r="B457" s="274" t="s">
        <v>95</v>
      </c>
      <c r="C457" s="335"/>
      <c r="D457" s="335"/>
      <c r="E457" s="335">
        <v>0</v>
      </c>
      <c r="F457" s="335">
        <v>0</v>
      </c>
      <c r="G457" s="334"/>
      <c r="H457" s="125" t="str">
        <f t="shared" si="7"/>
        <v>00</v>
      </c>
    </row>
    <row r="458" spans="1:8" ht="16.5" hidden="1" customHeight="1">
      <c r="A458" s="125">
        <v>2060103</v>
      </c>
      <c r="B458" s="274" t="s">
        <v>96</v>
      </c>
      <c r="C458" s="335"/>
      <c r="D458" s="335"/>
      <c r="E458" s="335">
        <v>0</v>
      </c>
      <c r="F458" s="335">
        <v>0</v>
      </c>
      <c r="G458" s="334"/>
      <c r="H458" s="125" t="str">
        <f t="shared" si="7"/>
        <v>00</v>
      </c>
    </row>
    <row r="459" spans="1:8" ht="16.5" hidden="1" customHeight="1">
      <c r="A459" s="125">
        <v>2060199</v>
      </c>
      <c r="B459" s="274" t="s">
        <v>381</v>
      </c>
      <c r="C459" s="335"/>
      <c r="D459" s="335"/>
      <c r="E459" s="335">
        <v>0</v>
      </c>
      <c r="F459" s="335">
        <v>0</v>
      </c>
      <c r="G459" s="334"/>
      <c r="H459" s="125" t="str">
        <f t="shared" si="7"/>
        <v>00</v>
      </c>
    </row>
    <row r="460" spans="1:8" ht="16.5" hidden="1" customHeight="1">
      <c r="A460" s="125">
        <v>20602</v>
      </c>
      <c r="B460" s="274" t="s">
        <v>382</v>
      </c>
      <c r="C460" s="335"/>
      <c r="D460" s="335"/>
      <c r="E460" s="335">
        <v>0</v>
      </c>
      <c r="F460" s="335">
        <v>0</v>
      </c>
      <c r="G460" s="334"/>
      <c r="H460" s="125" t="str">
        <f t="shared" si="7"/>
        <v>00</v>
      </c>
    </row>
    <row r="461" spans="1:8" ht="16.5" hidden="1" customHeight="1">
      <c r="A461" s="125">
        <v>2060201</v>
      </c>
      <c r="B461" s="274" t="s">
        <v>383</v>
      </c>
      <c r="C461" s="335"/>
      <c r="D461" s="335"/>
      <c r="E461" s="335">
        <v>0</v>
      </c>
      <c r="F461" s="335">
        <v>0</v>
      </c>
      <c r="G461" s="334"/>
      <c r="H461" s="125" t="str">
        <f t="shared" si="7"/>
        <v>00</v>
      </c>
    </row>
    <row r="462" spans="1:8" ht="16.5" hidden="1" customHeight="1">
      <c r="A462" s="125">
        <v>2060202</v>
      </c>
      <c r="B462" s="274" t="s">
        <v>384</v>
      </c>
      <c r="C462" s="335"/>
      <c r="D462" s="335"/>
      <c r="E462" s="335">
        <v>0</v>
      </c>
      <c r="F462" s="335">
        <v>0</v>
      </c>
      <c r="G462" s="334"/>
      <c r="H462" s="125" t="str">
        <f t="shared" si="7"/>
        <v>00</v>
      </c>
    </row>
    <row r="463" spans="1:8" ht="16.5" hidden="1" customHeight="1">
      <c r="A463" s="125">
        <v>2060203</v>
      </c>
      <c r="B463" s="274" t="s">
        <v>385</v>
      </c>
      <c r="C463" s="335"/>
      <c r="D463" s="335"/>
      <c r="E463" s="335">
        <v>0</v>
      </c>
      <c r="F463" s="335">
        <v>0</v>
      </c>
      <c r="G463" s="334"/>
      <c r="H463" s="125" t="str">
        <f t="shared" si="7"/>
        <v>00</v>
      </c>
    </row>
    <row r="464" spans="1:8" ht="16.5" hidden="1" customHeight="1">
      <c r="A464" s="125">
        <v>2060204</v>
      </c>
      <c r="B464" s="274" t="s">
        <v>386</v>
      </c>
      <c r="C464" s="335"/>
      <c r="D464" s="335"/>
      <c r="E464" s="335">
        <v>0</v>
      </c>
      <c r="F464" s="335">
        <v>0</v>
      </c>
      <c r="G464" s="334"/>
      <c r="H464" s="125" t="str">
        <f t="shared" si="7"/>
        <v>00</v>
      </c>
    </row>
    <row r="465" spans="1:8" ht="16.5" hidden="1" customHeight="1">
      <c r="A465" s="125">
        <v>2060205</v>
      </c>
      <c r="B465" s="274" t="s">
        <v>387</v>
      </c>
      <c r="C465" s="335"/>
      <c r="D465" s="335"/>
      <c r="E465" s="335">
        <v>0</v>
      </c>
      <c r="F465" s="335">
        <v>0</v>
      </c>
      <c r="G465" s="334"/>
      <c r="H465" s="125" t="str">
        <f t="shared" si="7"/>
        <v>00</v>
      </c>
    </row>
    <row r="466" spans="1:8" ht="16.5" hidden="1" customHeight="1">
      <c r="A466" s="125">
        <v>2060206</v>
      </c>
      <c r="B466" s="274" t="s">
        <v>388</v>
      </c>
      <c r="C466" s="335"/>
      <c r="D466" s="335"/>
      <c r="E466" s="335">
        <v>0</v>
      </c>
      <c r="F466" s="335">
        <v>0</v>
      </c>
      <c r="G466" s="334"/>
      <c r="H466" s="125" t="str">
        <f t="shared" si="7"/>
        <v>00</v>
      </c>
    </row>
    <row r="467" spans="1:8" ht="16.5" hidden="1" customHeight="1">
      <c r="A467" s="125">
        <v>2060207</v>
      </c>
      <c r="B467" s="274" t="s">
        <v>389</v>
      </c>
      <c r="C467" s="335"/>
      <c r="D467" s="335"/>
      <c r="E467" s="335">
        <v>0</v>
      </c>
      <c r="F467" s="335">
        <v>0</v>
      </c>
      <c r="G467" s="334"/>
      <c r="H467" s="125" t="str">
        <f t="shared" si="7"/>
        <v>00</v>
      </c>
    </row>
    <row r="468" spans="1:8" ht="16.5" hidden="1" customHeight="1">
      <c r="A468" s="125">
        <v>2060299</v>
      </c>
      <c r="B468" s="274" t="s">
        <v>390</v>
      </c>
      <c r="C468" s="335"/>
      <c r="D468" s="335"/>
      <c r="E468" s="335">
        <v>0</v>
      </c>
      <c r="F468" s="335">
        <v>0</v>
      </c>
      <c r="G468" s="334"/>
      <c r="H468" s="125" t="str">
        <f t="shared" si="7"/>
        <v>00</v>
      </c>
    </row>
    <row r="469" spans="1:8" ht="16.5" hidden="1" customHeight="1">
      <c r="A469" s="125">
        <v>20603</v>
      </c>
      <c r="B469" s="274" t="s">
        <v>391</v>
      </c>
      <c r="C469" s="335"/>
      <c r="D469" s="335"/>
      <c r="E469" s="335">
        <v>0</v>
      </c>
      <c r="F469" s="335">
        <v>0</v>
      </c>
      <c r="G469" s="334"/>
      <c r="H469" s="125" t="str">
        <f t="shared" si="7"/>
        <v>00</v>
      </c>
    </row>
    <row r="470" spans="1:8" ht="16.5" hidden="1" customHeight="1">
      <c r="A470" s="125">
        <v>2060301</v>
      </c>
      <c r="B470" s="274" t="s">
        <v>383</v>
      </c>
      <c r="C470" s="335"/>
      <c r="D470" s="335"/>
      <c r="E470" s="335">
        <v>0</v>
      </c>
      <c r="F470" s="335">
        <v>0</v>
      </c>
      <c r="G470" s="334"/>
      <c r="H470" s="125" t="str">
        <f t="shared" si="7"/>
        <v>00</v>
      </c>
    </row>
    <row r="471" spans="1:8" ht="16.5" hidden="1" customHeight="1">
      <c r="A471" s="125">
        <v>2060302</v>
      </c>
      <c r="B471" s="274" t="s">
        <v>392</v>
      </c>
      <c r="C471" s="335"/>
      <c r="D471" s="335"/>
      <c r="E471" s="335">
        <v>0</v>
      </c>
      <c r="F471" s="335">
        <v>0</v>
      </c>
      <c r="G471" s="334"/>
      <c r="H471" s="125" t="str">
        <f t="shared" si="7"/>
        <v>00</v>
      </c>
    </row>
    <row r="472" spans="1:8" ht="16.5" hidden="1" customHeight="1">
      <c r="A472" s="125">
        <v>2060303</v>
      </c>
      <c r="B472" s="274" t="s">
        <v>393</v>
      </c>
      <c r="C472" s="335"/>
      <c r="D472" s="335"/>
      <c r="E472" s="335">
        <v>0</v>
      </c>
      <c r="F472" s="335">
        <v>0</v>
      </c>
      <c r="G472" s="334"/>
      <c r="H472" s="125" t="str">
        <f t="shared" si="7"/>
        <v>00</v>
      </c>
    </row>
    <row r="473" spans="1:8" ht="16.5" hidden="1" customHeight="1">
      <c r="A473" s="125">
        <v>2060304</v>
      </c>
      <c r="B473" s="274" t="s">
        <v>394</v>
      </c>
      <c r="C473" s="335"/>
      <c r="D473" s="335"/>
      <c r="E473" s="335">
        <v>0</v>
      </c>
      <c r="F473" s="335">
        <v>0</v>
      </c>
      <c r="G473" s="334"/>
      <c r="H473" s="125" t="str">
        <f t="shared" si="7"/>
        <v>00</v>
      </c>
    </row>
    <row r="474" spans="1:8" ht="16.5" hidden="1" customHeight="1">
      <c r="A474" s="125">
        <v>2060399</v>
      </c>
      <c r="B474" s="274" t="s">
        <v>395</v>
      </c>
      <c r="C474" s="335"/>
      <c r="D474" s="335"/>
      <c r="E474" s="335">
        <v>0</v>
      </c>
      <c r="F474" s="335">
        <v>0</v>
      </c>
      <c r="G474" s="334"/>
      <c r="H474" s="125" t="str">
        <f t="shared" si="7"/>
        <v>00</v>
      </c>
    </row>
    <row r="475" spans="1:8" ht="16.5" customHeight="1">
      <c r="A475" s="125">
        <v>20604</v>
      </c>
      <c r="B475" s="274" t="s">
        <v>396</v>
      </c>
      <c r="C475" s="335"/>
      <c r="D475" s="335"/>
      <c r="E475" s="335">
        <v>1147.83</v>
      </c>
      <c r="F475" s="335">
        <v>1147.83</v>
      </c>
      <c r="G475" s="334">
        <v>1</v>
      </c>
      <c r="H475" s="125" t="str">
        <f t="shared" si="7"/>
        <v>1147.831147.83</v>
      </c>
    </row>
    <row r="476" spans="1:8" ht="16.5" hidden="1" customHeight="1">
      <c r="A476" s="125">
        <v>2060401</v>
      </c>
      <c r="B476" s="274" t="s">
        <v>383</v>
      </c>
      <c r="C476" s="335"/>
      <c r="D476" s="335"/>
      <c r="E476" s="335">
        <v>0</v>
      </c>
      <c r="F476" s="335">
        <v>0</v>
      </c>
      <c r="G476" s="334"/>
      <c r="H476" s="125" t="str">
        <f t="shared" si="7"/>
        <v>00</v>
      </c>
    </row>
    <row r="477" spans="1:8" ht="16.5" customHeight="1">
      <c r="A477" s="125">
        <v>2060402</v>
      </c>
      <c r="B477" s="274" t="s">
        <v>397</v>
      </c>
      <c r="C477" s="335"/>
      <c r="D477" s="335"/>
      <c r="E477" s="335">
        <v>31.2</v>
      </c>
      <c r="F477" s="335">
        <v>31.2</v>
      </c>
      <c r="G477" s="334">
        <v>1</v>
      </c>
      <c r="H477" s="125" t="str">
        <f t="shared" si="7"/>
        <v>31.231.2</v>
      </c>
    </row>
    <row r="478" spans="1:8" ht="16.5" customHeight="1">
      <c r="A478" s="125">
        <v>2060403</v>
      </c>
      <c r="B478" s="274" t="s">
        <v>398</v>
      </c>
      <c r="C478" s="335"/>
      <c r="D478" s="335"/>
      <c r="E478" s="335">
        <v>98</v>
      </c>
      <c r="F478" s="335">
        <v>98</v>
      </c>
      <c r="G478" s="334">
        <v>1</v>
      </c>
      <c r="H478" s="125" t="str">
        <f t="shared" si="7"/>
        <v>9898</v>
      </c>
    </row>
    <row r="479" spans="1:8" ht="16.5" customHeight="1">
      <c r="A479" s="125">
        <v>2060404</v>
      </c>
      <c r="B479" s="274" t="s">
        <v>399</v>
      </c>
      <c r="C479" s="335">
        <v>0</v>
      </c>
      <c r="D479" s="335">
        <v>0</v>
      </c>
      <c r="E479" s="335">
        <v>1018.63</v>
      </c>
      <c r="F479" s="335">
        <v>1018.63</v>
      </c>
      <c r="G479" s="334">
        <v>1</v>
      </c>
      <c r="H479" s="125" t="str">
        <f t="shared" si="7"/>
        <v>001018.631018.63</v>
      </c>
    </row>
    <row r="480" spans="1:8" ht="16.5" hidden="1" customHeight="1">
      <c r="A480" s="125">
        <v>2060499</v>
      </c>
      <c r="B480" s="274" t="s">
        <v>400</v>
      </c>
      <c r="C480" s="335"/>
      <c r="D480" s="335"/>
      <c r="E480" s="335">
        <v>0</v>
      </c>
      <c r="F480" s="335">
        <v>0</v>
      </c>
      <c r="G480" s="334"/>
      <c r="H480" s="125" t="str">
        <f t="shared" si="7"/>
        <v>00</v>
      </c>
    </row>
    <row r="481" spans="1:8" ht="16.5" customHeight="1">
      <c r="A481" s="125">
        <v>20605</v>
      </c>
      <c r="B481" s="274" t="s">
        <v>401</v>
      </c>
      <c r="C481" s="335">
        <v>21</v>
      </c>
      <c r="D481" s="335">
        <v>21</v>
      </c>
      <c r="E481" s="335">
        <v>34.54</v>
      </c>
      <c r="F481" s="335">
        <v>34.54</v>
      </c>
      <c r="G481" s="334">
        <v>1</v>
      </c>
      <c r="H481" s="125" t="str">
        <f t="shared" si="7"/>
        <v>212134.5434.54</v>
      </c>
    </row>
    <row r="482" spans="1:8" ht="16.5" customHeight="1">
      <c r="A482" s="125">
        <v>2060501</v>
      </c>
      <c r="B482" s="274" t="s">
        <v>383</v>
      </c>
      <c r="C482" s="335">
        <v>21</v>
      </c>
      <c r="D482" s="335">
        <v>21</v>
      </c>
      <c r="E482" s="335">
        <v>34.54</v>
      </c>
      <c r="F482" s="335">
        <v>34.54</v>
      </c>
      <c r="G482" s="334">
        <v>1</v>
      </c>
      <c r="H482" s="125" t="str">
        <f t="shared" si="7"/>
        <v>212134.5434.54</v>
      </c>
    </row>
    <row r="483" spans="1:8" ht="16.5" hidden="1" customHeight="1">
      <c r="A483" s="125">
        <v>2060502</v>
      </c>
      <c r="B483" s="274" t="s">
        <v>402</v>
      </c>
      <c r="C483" s="335"/>
      <c r="D483" s="335"/>
      <c r="E483" s="335">
        <v>0</v>
      </c>
      <c r="F483" s="335">
        <v>0</v>
      </c>
      <c r="G483" s="334"/>
      <c r="H483" s="125" t="str">
        <f t="shared" si="7"/>
        <v>00</v>
      </c>
    </row>
    <row r="484" spans="1:8" ht="16.5" hidden="1" customHeight="1">
      <c r="A484" s="125">
        <v>2060503</v>
      </c>
      <c r="B484" s="274" t="s">
        <v>403</v>
      </c>
      <c r="C484" s="335"/>
      <c r="D484" s="335"/>
      <c r="E484" s="335">
        <v>0</v>
      </c>
      <c r="F484" s="335">
        <v>0</v>
      </c>
      <c r="G484" s="334"/>
      <c r="H484" s="125" t="str">
        <f t="shared" si="7"/>
        <v>00</v>
      </c>
    </row>
    <row r="485" spans="1:8" ht="16.5" hidden="1" customHeight="1">
      <c r="A485" s="125">
        <v>2060599</v>
      </c>
      <c r="B485" s="274" t="s">
        <v>404</v>
      </c>
      <c r="C485" s="335"/>
      <c r="D485" s="335"/>
      <c r="E485" s="335">
        <v>0</v>
      </c>
      <c r="F485" s="335">
        <v>0</v>
      </c>
      <c r="G485" s="334"/>
      <c r="H485" s="125" t="str">
        <f t="shared" si="7"/>
        <v>00</v>
      </c>
    </row>
    <row r="486" spans="1:8" ht="16.5" hidden="1" customHeight="1">
      <c r="A486" s="125">
        <v>20606</v>
      </c>
      <c r="B486" s="274" t="s">
        <v>405</v>
      </c>
      <c r="C486" s="335"/>
      <c r="D486" s="335"/>
      <c r="E486" s="335">
        <v>0</v>
      </c>
      <c r="F486" s="335">
        <v>0</v>
      </c>
      <c r="G486" s="334"/>
      <c r="H486" s="125" t="str">
        <f t="shared" si="7"/>
        <v>00</v>
      </c>
    </row>
    <row r="487" spans="1:8" ht="16.5" hidden="1" customHeight="1">
      <c r="A487" s="125">
        <v>2060601</v>
      </c>
      <c r="B487" s="274" t="s">
        <v>406</v>
      </c>
      <c r="C487" s="335"/>
      <c r="D487" s="335"/>
      <c r="E487" s="335">
        <v>0</v>
      </c>
      <c r="F487" s="335">
        <v>0</v>
      </c>
      <c r="G487" s="334"/>
      <c r="H487" s="125" t="str">
        <f t="shared" si="7"/>
        <v>00</v>
      </c>
    </row>
    <row r="488" spans="1:8" ht="16.5" hidden="1" customHeight="1">
      <c r="A488" s="125">
        <v>2060602</v>
      </c>
      <c r="B488" s="274" t="s">
        <v>407</v>
      </c>
      <c r="C488" s="335"/>
      <c r="D488" s="335"/>
      <c r="E488" s="335">
        <v>0</v>
      </c>
      <c r="F488" s="335">
        <v>0</v>
      </c>
      <c r="G488" s="334"/>
      <c r="H488" s="125" t="str">
        <f t="shared" si="7"/>
        <v>00</v>
      </c>
    </row>
    <row r="489" spans="1:8" ht="16.5" hidden="1" customHeight="1">
      <c r="A489" s="125">
        <v>2060603</v>
      </c>
      <c r="B489" s="274" t="s">
        <v>408</v>
      </c>
      <c r="C489" s="335"/>
      <c r="D489" s="335"/>
      <c r="E489" s="335">
        <v>0</v>
      </c>
      <c r="F489" s="335">
        <v>0</v>
      </c>
      <c r="G489" s="334"/>
      <c r="H489" s="125" t="str">
        <f t="shared" si="7"/>
        <v>00</v>
      </c>
    </row>
    <row r="490" spans="1:8" ht="16.5" hidden="1" customHeight="1">
      <c r="A490" s="125">
        <v>2060699</v>
      </c>
      <c r="B490" s="274" t="s">
        <v>409</v>
      </c>
      <c r="C490" s="335"/>
      <c r="D490" s="335"/>
      <c r="E490" s="335">
        <v>0</v>
      </c>
      <c r="F490" s="335">
        <v>0</v>
      </c>
      <c r="G490" s="334"/>
      <c r="H490" s="125" t="str">
        <f t="shared" si="7"/>
        <v>00</v>
      </c>
    </row>
    <row r="491" spans="1:8" ht="16.5" customHeight="1">
      <c r="A491" s="125">
        <v>20607</v>
      </c>
      <c r="B491" s="274" t="s">
        <v>410</v>
      </c>
      <c r="C491" s="335">
        <v>152</v>
      </c>
      <c r="D491" s="335">
        <v>152</v>
      </c>
      <c r="E491" s="335">
        <v>172</v>
      </c>
      <c r="F491" s="335">
        <v>172</v>
      </c>
      <c r="G491" s="334">
        <v>1</v>
      </c>
      <c r="H491" s="125" t="str">
        <f t="shared" si="7"/>
        <v>152152172172</v>
      </c>
    </row>
    <row r="492" spans="1:8" ht="16.5" hidden="1" customHeight="1">
      <c r="A492" s="125">
        <v>2060701</v>
      </c>
      <c r="B492" s="274" t="s">
        <v>383</v>
      </c>
      <c r="C492" s="335"/>
      <c r="D492" s="335"/>
      <c r="E492" s="335">
        <v>0</v>
      </c>
      <c r="F492" s="335">
        <v>0</v>
      </c>
      <c r="G492" s="334"/>
      <c r="H492" s="125" t="str">
        <f t="shared" si="7"/>
        <v>00</v>
      </c>
    </row>
    <row r="493" spans="1:8" ht="16.5" customHeight="1">
      <c r="A493" s="125">
        <v>2060702</v>
      </c>
      <c r="B493" s="274" t="s">
        <v>411</v>
      </c>
      <c r="C493" s="335">
        <v>122</v>
      </c>
      <c r="D493" s="335">
        <v>122</v>
      </c>
      <c r="E493" s="335">
        <v>122</v>
      </c>
      <c r="F493" s="335">
        <v>122</v>
      </c>
      <c r="G493" s="334">
        <v>1</v>
      </c>
      <c r="H493" s="125" t="str">
        <f t="shared" si="7"/>
        <v>122122122122</v>
      </c>
    </row>
    <row r="494" spans="1:8" ht="16.5" hidden="1" customHeight="1">
      <c r="A494" s="125">
        <v>2060703</v>
      </c>
      <c r="B494" s="274" t="s">
        <v>412</v>
      </c>
      <c r="C494" s="335"/>
      <c r="D494" s="335"/>
      <c r="E494" s="335">
        <v>0</v>
      </c>
      <c r="F494" s="335">
        <v>0</v>
      </c>
      <c r="G494" s="334"/>
      <c r="H494" s="125" t="str">
        <f t="shared" si="7"/>
        <v>00</v>
      </c>
    </row>
    <row r="495" spans="1:8" ht="16.5" hidden="1" customHeight="1">
      <c r="A495" s="125">
        <v>2060704</v>
      </c>
      <c r="B495" s="274" t="s">
        <v>413</v>
      </c>
      <c r="C495" s="335"/>
      <c r="D495" s="335"/>
      <c r="E495" s="335">
        <v>0</v>
      </c>
      <c r="F495" s="335">
        <v>0</v>
      </c>
      <c r="G495" s="334"/>
      <c r="H495" s="125" t="str">
        <f t="shared" si="7"/>
        <v>00</v>
      </c>
    </row>
    <row r="496" spans="1:8" ht="16.5" hidden="1" customHeight="1">
      <c r="A496" s="125">
        <v>2060705</v>
      </c>
      <c r="B496" s="274" t="s">
        <v>414</v>
      </c>
      <c r="C496" s="335"/>
      <c r="D496" s="335"/>
      <c r="E496" s="335">
        <v>0</v>
      </c>
      <c r="F496" s="335">
        <v>0</v>
      </c>
      <c r="G496" s="334"/>
      <c r="H496" s="125" t="str">
        <f t="shared" si="7"/>
        <v>00</v>
      </c>
    </row>
    <row r="497" spans="1:8" ht="16.5" customHeight="1">
      <c r="A497" s="125">
        <v>2060799</v>
      </c>
      <c r="B497" s="274" t="s">
        <v>415</v>
      </c>
      <c r="C497" s="335">
        <v>30</v>
      </c>
      <c r="D497" s="335">
        <v>30</v>
      </c>
      <c r="E497" s="335">
        <v>50</v>
      </c>
      <c r="F497" s="335">
        <v>50</v>
      </c>
      <c r="G497" s="334">
        <v>1</v>
      </c>
      <c r="H497" s="125" t="str">
        <f t="shared" si="7"/>
        <v>30305050</v>
      </c>
    </row>
    <row r="498" spans="1:8" ht="16.5" hidden="1" customHeight="1">
      <c r="A498" s="125">
        <v>20608</v>
      </c>
      <c r="B498" s="274" t="s">
        <v>416</v>
      </c>
      <c r="C498" s="335"/>
      <c r="D498" s="335"/>
      <c r="E498" s="335">
        <v>0</v>
      </c>
      <c r="F498" s="335">
        <v>0</v>
      </c>
      <c r="G498" s="334"/>
      <c r="H498" s="125" t="str">
        <f t="shared" si="7"/>
        <v>00</v>
      </c>
    </row>
    <row r="499" spans="1:8" ht="16.5" hidden="1" customHeight="1">
      <c r="A499" s="125">
        <v>2060801</v>
      </c>
      <c r="B499" s="274" t="s">
        <v>417</v>
      </c>
      <c r="C499" s="335"/>
      <c r="D499" s="335"/>
      <c r="E499" s="335">
        <v>0</v>
      </c>
      <c r="F499" s="335">
        <v>0</v>
      </c>
      <c r="G499" s="334"/>
      <c r="H499" s="125" t="str">
        <f t="shared" si="7"/>
        <v>00</v>
      </c>
    </row>
    <row r="500" spans="1:8" ht="16.5" hidden="1" customHeight="1">
      <c r="A500" s="125">
        <v>2060802</v>
      </c>
      <c r="B500" s="274" t="s">
        <v>418</v>
      </c>
      <c r="C500" s="335"/>
      <c r="D500" s="335"/>
      <c r="E500" s="335">
        <v>0</v>
      </c>
      <c r="F500" s="335">
        <v>0</v>
      </c>
      <c r="G500" s="334"/>
      <c r="H500" s="125" t="str">
        <f t="shared" si="7"/>
        <v>00</v>
      </c>
    </row>
    <row r="501" spans="1:8" ht="16.5" hidden="1" customHeight="1">
      <c r="A501" s="125">
        <v>2060899</v>
      </c>
      <c r="B501" s="274" t="s">
        <v>419</v>
      </c>
      <c r="C501" s="335"/>
      <c r="D501" s="335"/>
      <c r="E501" s="335">
        <v>0</v>
      </c>
      <c r="F501" s="335">
        <v>0</v>
      </c>
      <c r="G501" s="334"/>
      <c r="H501" s="125" t="str">
        <f t="shared" si="7"/>
        <v>00</v>
      </c>
    </row>
    <row r="502" spans="1:8" ht="16.5" hidden="1" customHeight="1">
      <c r="A502" s="125">
        <v>20609</v>
      </c>
      <c r="B502" s="274" t="s">
        <v>420</v>
      </c>
      <c r="C502" s="335"/>
      <c r="D502" s="335"/>
      <c r="E502" s="335">
        <v>0</v>
      </c>
      <c r="F502" s="335">
        <v>0</v>
      </c>
      <c r="G502" s="334"/>
      <c r="H502" s="125" t="str">
        <f t="shared" si="7"/>
        <v>00</v>
      </c>
    </row>
    <row r="503" spans="1:8" ht="16.5" hidden="1" customHeight="1">
      <c r="A503" s="125">
        <v>2060901</v>
      </c>
      <c r="B503" s="274" t="s">
        <v>421</v>
      </c>
      <c r="C503" s="335"/>
      <c r="D503" s="335"/>
      <c r="E503" s="335">
        <v>0</v>
      </c>
      <c r="F503" s="335">
        <v>0</v>
      </c>
      <c r="G503" s="334"/>
      <c r="H503" s="125" t="str">
        <f t="shared" si="7"/>
        <v>00</v>
      </c>
    </row>
    <row r="504" spans="1:8" ht="16.5" hidden="1" customHeight="1">
      <c r="A504" s="125">
        <v>2060902</v>
      </c>
      <c r="B504" s="274" t="s">
        <v>422</v>
      </c>
      <c r="C504" s="335"/>
      <c r="D504" s="335"/>
      <c r="E504" s="335">
        <v>0</v>
      </c>
      <c r="F504" s="335">
        <v>0</v>
      </c>
      <c r="G504" s="334"/>
      <c r="H504" s="125" t="str">
        <f t="shared" si="7"/>
        <v>00</v>
      </c>
    </row>
    <row r="505" spans="1:8" ht="16.5" customHeight="1">
      <c r="A505" s="125">
        <v>20699</v>
      </c>
      <c r="B505" s="274" t="s">
        <v>423</v>
      </c>
      <c r="C505" s="335">
        <v>2500</v>
      </c>
      <c r="D505" s="335">
        <v>2500</v>
      </c>
      <c r="E505" s="335">
        <v>1700.13</v>
      </c>
      <c r="F505" s="335">
        <v>1700.13</v>
      </c>
      <c r="G505" s="334">
        <v>1</v>
      </c>
      <c r="H505" s="125" t="str">
        <f t="shared" si="7"/>
        <v>250025001700.131700.13</v>
      </c>
    </row>
    <row r="506" spans="1:8" ht="16.5" customHeight="1">
      <c r="A506" s="125">
        <v>2069901</v>
      </c>
      <c r="B506" s="274" t="s">
        <v>424</v>
      </c>
      <c r="C506" s="335">
        <v>0</v>
      </c>
      <c r="D506" s="335">
        <v>0</v>
      </c>
      <c r="E506" s="335">
        <v>731.9</v>
      </c>
      <c r="F506" s="335">
        <v>731.9</v>
      </c>
      <c r="G506" s="334">
        <v>1</v>
      </c>
      <c r="H506" s="125" t="str">
        <f t="shared" si="7"/>
        <v>00731.9731.9</v>
      </c>
    </row>
    <row r="507" spans="1:8" ht="16.5" hidden="1" customHeight="1">
      <c r="A507" s="125">
        <v>2069902</v>
      </c>
      <c r="B507" s="274" t="s">
        <v>425</v>
      </c>
      <c r="C507" s="335"/>
      <c r="D507" s="335"/>
      <c r="E507" s="335">
        <v>0</v>
      </c>
      <c r="F507" s="335">
        <v>0</v>
      </c>
      <c r="G507" s="334"/>
      <c r="H507" s="125" t="str">
        <f t="shared" si="7"/>
        <v>00</v>
      </c>
    </row>
    <row r="508" spans="1:8" ht="16.5" hidden="1" customHeight="1">
      <c r="A508" s="125">
        <v>2069903</v>
      </c>
      <c r="B508" s="274" t="s">
        <v>426</v>
      </c>
      <c r="C508" s="335"/>
      <c r="D508" s="335"/>
      <c r="E508" s="335">
        <v>0</v>
      </c>
      <c r="F508" s="335">
        <v>0</v>
      </c>
      <c r="G508" s="334"/>
      <c r="H508" s="125" t="str">
        <f t="shared" si="7"/>
        <v>00</v>
      </c>
    </row>
    <row r="509" spans="1:8" ht="16.5" customHeight="1">
      <c r="A509" s="125">
        <v>2069999</v>
      </c>
      <c r="B509" s="274" t="s">
        <v>427</v>
      </c>
      <c r="C509" s="335">
        <v>2500</v>
      </c>
      <c r="D509" s="335">
        <v>2500</v>
      </c>
      <c r="E509" s="335">
        <v>968.23</v>
      </c>
      <c r="F509" s="335">
        <v>968.23</v>
      </c>
      <c r="G509" s="334">
        <v>1</v>
      </c>
      <c r="H509" s="125" t="str">
        <f t="shared" si="7"/>
        <v>25002500968.23968.23</v>
      </c>
    </row>
    <row r="510" spans="1:8" ht="16.5" customHeight="1">
      <c r="A510" s="125">
        <v>207</v>
      </c>
      <c r="B510" s="274" t="s">
        <v>30</v>
      </c>
      <c r="C510" s="335">
        <v>8275</v>
      </c>
      <c r="D510" s="335">
        <f>8275+1606</f>
        <v>9881</v>
      </c>
      <c r="E510" s="335">
        <v>4357.28</v>
      </c>
      <c r="F510" s="335">
        <v>4357.28</v>
      </c>
      <c r="G510" s="334">
        <v>1</v>
      </c>
      <c r="H510" s="125" t="str">
        <f t="shared" si="7"/>
        <v>827598814357.284357.28</v>
      </c>
    </row>
    <row r="511" spans="1:8" ht="16.5" customHeight="1">
      <c r="A511" s="125">
        <v>20701</v>
      </c>
      <c r="B511" s="274" t="s">
        <v>428</v>
      </c>
      <c r="C511" s="335">
        <v>3500</v>
      </c>
      <c r="D511" s="335">
        <v>3500</v>
      </c>
      <c r="E511" s="335">
        <v>1986.78</v>
      </c>
      <c r="F511" s="335">
        <v>1986.78</v>
      </c>
      <c r="G511" s="334">
        <v>1</v>
      </c>
      <c r="H511" s="125" t="str">
        <f t="shared" si="7"/>
        <v>350035001986.781986.78</v>
      </c>
    </row>
    <row r="512" spans="1:8" ht="16.5" customHeight="1">
      <c r="A512" s="125">
        <v>2070101</v>
      </c>
      <c r="B512" s="274" t="s">
        <v>94</v>
      </c>
      <c r="C512" s="335">
        <v>0</v>
      </c>
      <c r="D512" s="335">
        <v>0</v>
      </c>
      <c r="E512" s="335">
        <v>563.02</v>
      </c>
      <c r="F512" s="335">
        <v>563.02</v>
      </c>
      <c r="G512" s="334">
        <v>1</v>
      </c>
      <c r="H512" s="125" t="str">
        <f t="shared" si="7"/>
        <v>00563.02563.02</v>
      </c>
    </row>
    <row r="513" spans="1:8" ht="16.5" hidden="1" customHeight="1">
      <c r="A513" s="125">
        <v>2070102</v>
      </c>
      <c r="B513" s="274" t="s">
        <v>95</v>
      </c>
      <c r="C513" s="335"/>
      <c r="D513" s="335"/>
      <c r="E513" s="335">
        <v>0</v>
      </c>
      <c r="F513" s="335">
        <v>0</v>
      </c>
      <c r="G513" s="334"/>
      <c r="H513" s="125" t="str">
        <f t="shared" si="7"/>
        <v>00</v>
      </c>
    </row>
    <row r="514" spans="1:8" ht="16.5" hidden="1" customHeight="1">
      <c r="A514" s="125">
        <v>2070103</v>
      </c>
      <c r="B514" s="274" t="s">
        <v>96</v>
      </c>
      <c r="C514" s="335"/>
      <c r="D514" s="335"/>
      <c r="E514" s="335">
        <v>0</v>
      </c>
      <c r="F514" s="335">
        <v>0</v>
      </c>
      <c r="G514" s="334"/>
      <c r="H514" s="125" t="str">
        <f t="shared" si="7"/>
        <v>00</v>
      </c>
    </row>
    <row r="515" spans="1:8" ht="16.5" customHeight="1">
      <c r="A515" s="125">
        <v>2070104</v>
      </c>
      <c r="B515" s="274" t="s">
        <v>429</v>
      </c>
      <c r="C515" s="335">
        <v>210</v>
      </c>
      <c r="D515" s="335">
        <v>210</v>
      </c>
      <c r="E515" s="335">
        <v>199.17</v>
      </c>
      <c r="F515" s="335">
        <v>199.17</v>
      </c>
      <c r="G515" s="334">
        <v>1</v>
      </c>
      <c r="H515" s="125" t="str">
        <f t="shared" si="7"/>
        <v>210210199.17199.17</v>
      </c>
    </row>
    <row r="516" spans="1:8" ht="16.5" hidden="1" customHeight="1">
      <c r="A516" s="125">
        <v>2070105</v>
      </c>
      <c r="B516" s="274" t="s">
        <v>430</v>
      </c>
      <c r="C516" s="335"/>
      <c r="D516" s="335"/>
      <c r="E516" s="335">
        <v>0</v>
      </c>
      <c r="F516" s="335">
        <v>0</v>
      </c>
      <c r="G516" s="334"/>
      <c r="H516" s="125" t="str">
        <f t="shared" si="7"/>
        <v>00</v>
      </c>
    </row>
    <row r="517" spans="1:8" ht="16.5" hidden="1" customHeight="1">
      <c r="A517" s="125">
        <v>2070106</v>
      </c>
      <c r="B517" s="274" t="s">
        <v>431</v>
      </c>
      <c r="C517" s="335"/>
      <c r="D517" s="335"/>
      <c r="E517" s="335">
        <v>0</v>
      </c>
      <c r="F517" s="335">
        <v>0</v>
      </c>
      <c r="G517" s="334"/>
      <c r="H517" s="125" t="str">
        <f t="shared" si="7"/>
        <v>00</v>
      </c>
    </row>
    <row r="518" spans="1:8" ht="16.5" hidden="1" customHeight="1">
      <c r="A518" s="125">
        <v>2070107</v>
      </c>
      <c r="B518" s="274" t="s">
        <v>432</v>
      </c>
      <c r="C518" s="335"/>
      <c r="D518" s="335"/>
      <c r="E518" s="335">
        <v>0</v>
      </c>
      <c r="F518" s="335">
        <v>0</v>
      </c>
      <c r="G518" s="334"/>
      <c r="H518" s="125" t="str">
        <f t="shared" si="7"/>
        <v>00</v>
      </c>
    </row>
    <row r="519" spans="1:8" ht="16.5" hidden="1" customHeight="1">
      <c r="A519" s="125">
        <v>2070108</v>
      </c>
      <c r="B519" s="274" t="s">
        <v>433</v>
      </c>
      <c r="C519" s="335"/>
      <c r="D519" s="335"/>
      <c r="E519" s="335">
        <v>0</v>
      </c>
      <c r="F519" s="335">
        <v>0</v>
      </c>
      <c r="G519" s="334"/>
      <c r="H519" s="125" t="str">
        <f t="shared" ref="H519:H582" si="8">C519&amp;D519&amp;E519&amp;F519</f>
        <v>00</v>
      </c>
    </row>
    <row r="520" spans="1:8" ht="16.5" customHeight="1">
      <c r="A520" s="125">
        <v>2070109</v>
      </c>
      <c r="B520" s="274" t="s">
        <v>434</v>
      </c>
      <c r="C520" s="335">
        <v>925</v>
      </c>
      <c r="D520" s="335">
        <v>925</v>
      </c>
      <c r="E520" s="335">
        <v>720.54</v>
      </c>
      <c r="F520" s="335">
        <v>720.54</v>
      </c>
      <c r="G520" s="334">
        <v>1</v>
      </c>
      <c r="H520" s="125" t="str">
        <f t="shared" si="8"/>
        <v>925925720.54720.54</v>
      </c>
    </row>
    <row r="521" spans="1:8" ht="16.5" hidden="1" customHeight="1">
      <c r="A521" s="125">
        <v>2070110</v>
      </c>
      <c r="B521" s="274" t="s">
        <v>435</v>
      </c>
      <c r="C521" s="335"/>
      <c r="D521" s="335"/>
      <c r="E521" s="335">
        <v>0</v>
      </c>
      <c r="F521" s="335">
        <v>0</v>
      </c>
      <c r="G521" s="334"/>
      <c r="H521" s="125" t="str">
        <f t="shared" si="8"/>
        <v>00</v>
      </c>
    </row>
    <row r="522" spans="1:8" ht="16.5" customHeight="1">
      <c r="A522" s="125">
        <v>2070111</v>
      </c>
      <c r="B522" s="274" t="s">
        <v>436</v>
      </c>
      <c r="C522" s="335">
        <v>0</v>
      </c>
      <c r="D522" s="335">
        <v>0</v>
      </c>
      <c r="E522" s="335">
        <v>7.8</v>
      </c>
      <c r="F522" s="335">
        <v>7.8</v>
      </c>
      <c r="G522" s="334">
        <v>1</v>
      </c>
      <c r="H522" s="125" t="str">
        <f t="shared" si="8"/>
        <v>007.87.8</v>
      </c>
    </row>
    <row r="523" spans="1:8" ht="16.5" customHeight="1">
      <c r="A523" s="125">
        <v>2070112</v>
      </c>
      <c r="B523" s="274" t="s">
        <v>437</v>
      </c>
      <c r="C523" s="335">
        <v>200</v>
      </c>
      <c r="D523" s="335">
        <v>200</v>
      </c>
      <c r="E523" s="335">
        <v>62.84</v>
      </c>
      <c r="F523" s="335">
        <v>62.84</v>
      </c>
      <c r="G523" s="334">
        <v>1</v>
      </c>
      <c r="H523" s="125" t="str">
        <f t="shared" si="8"/>
        <v>20020062.8462.84</v>
      </c>
    </row>
    <row r="524" spans="1:8" ht="16.5" customHeight="1">
      <c r="A524" s="125">
        <v>2070113</v>
      </c>
      <c r="B524" s="274" t="s">
        <v>438</v>
      </c>
      <c r="C524" s="335">
        <v>0</v>
      </c>
      <c r="D524" s="335">
        <v>0</v>
      </c>
      <c r="E524" s="335">
        <v>33.1</v>
      </c>
      <c r="F524" s="335">
        <v>33.1</v>
      </c>
      <c r="G524" s="334">
        <v>1</v>
      </c>
      <c r="H524" s="125" t="str">
        <f t="shared" si="8"/>
        <v>0033.133.1</v>
      </c>
    </row>
    <row r="525" spans="1:8" ht="16.5" customHeight="1">
      <c r="A525" s="125">
        <v>2070114</v>
      </c>
      <c r="B525" s="274" t="s">
        <v>439</v>
      </c>
      <c r="C525" s="335">
        <v>0</v>
      </c>
      <c r="D525" s="335">
        <v>0</v>
      </c>
      <c r="E525" s="335">
        <v>112.31</v>
      </c>
      <c r="F525" s="335">
        <v>112.31</v>
      </c>
      <c r="G525" s="334">
        <v>1</v>
      </c>
      <c r="H525" s="125" t="str">
        <f t="shared" si="8"/>
        <v>00112.31112.31</v>
      </c>
    </row>
    <row r="526" spans="1:8" ht="16.5" customHeight="1">
      <c r="A526" s="125">
        <v>2070199</v>
      </c>
      <c r="B526" s="274" t="s">
        <v>440</v>
      </c>
      <c r="C526" s="335">
        <v>310</v>
      </c>
      <c r="D526" s="335">
        <v>310</v>
      </c>
      <c r="E526" s="335">
        <v>288</v>
      </c>
      <c r="F526" s="335">
        <v>288</v>
      </c>
      <c r="G526" s="334">
        <v>1</v>
      </c>
      <c r="H526" s="125" t="str">
        <f t="shared" si="8"/>
        <v>310310288288</v>
      </c>
    </row>
    <row r="527" spans="1:8" ht="16.5" customHeight="1">
      <c r="A527" s="125">
        <v>20702</v>
      </c>
      <c r="B527" s="274" t="s">
        <v>441</v>
      </c>
      <c r="C527" s="335">
        <v>2123</v>
      </c>
      <c r="D527" s="335">
        <v>2123</v>
      </c>
      <c r="E527" s="335">
        <v>520.79</v>
      </c>
      <c r="F527" s="335">
        <v>520.79</v>
      </c>
      <c r="G527" s="334">
        <v>1</v>
      </c>
      <c r="H527" s="125" t="str">
        <f t="shared" si="8"/>
        <v>21232123520.79520.79</v>
      </c>
    </row>
    <row r="528" spans="1:8" ht="16.5" hidden="1" customHeight="1">
      <c r="A528" s="125">
        <v>2070201</v>
      </c>
      <c r="B528" s="274" t="s">
        <v>94</v>
      </c>
      <c r="C528" s="335"/>
      <c r="D528" s="335"/>
      <c r="E528" s="335">
        <v>0</v>
      </c>
      <c r="F528" s="335">
        <v>0</v>
      </c>
      <c r="G528" s="334"/>
      <c r="H528" s="125" t="str">
        <f t="shared" si="8"/>
        <v>00</v>
      </c>
    </row>
    <row r="529" spans="1:8" ht="16.5" hidden="1" customHeight="1">
      <c r="A529" s="125">
        <v>2070202</v>
      </c>
      <c r="B529" s="274" t="s">
        <v>95</v>
      </c>
      <c r="C529" s="335"/>
      <c r="D529" s="335"/>
      <c r="E529" s="335">
        <v>0</v>
      </c>
      <c r="F529" s="335">
        <v>0</v>
      </c>
      <c r="G529" s="334"/>
      <c r="H529" s="125" t="str">
        <f t="shared" si="8"/>
        <v>00</v>
      </c>
    </row>
    <row r="530" spans="1:8" ht="16.5" hidden="1" customHeight="1">
      <c r="A530" s="125">
        <v>2070203</v>
      </c>
      <c r="B530" s="274" t="s">
        <v>96</v>
      </c>
      <c r="C530" s="335"/>
      <c r="D530" s="335"/>
      <c r="E530" s="335">
        <v>0</v>
      </c>
      <c r="F530" s="335">
        <v>0</v>
      </c>
      <c r="G530" s="334"/>
      <c r="H530" s="125" t="str">
        <f t="shared" si="8"/>
        <v>00</v>
      </c>
    </row>
    <row r="531" spans="1:8" ht="16.5" customHeight="1">
      <c r="A531" s="125">
        <v>2070204</v>
      </c>
      <c r="B531" s="274" t="s">
        <v>442</v>
      </c>
      <c r="C531" s="335">
        <v>880</v>
      </c>
      <c r="D531" s="335">
        <v>880</v>
      </c>
      <c r="E531" s="335">
        <v>203.63</v>
      </c>
      <c r="F531" s="335">
        <v>203.63</v>
      </c>
      <c r="G531" s="334">
        <v>1</v>
      </c>
      <c r="H531" s="125" t="str">
        <f t="shared" si="8"/>
        <v>880880203.63203.63</v>
      </c>
    </row>
    <row r="532" spans="1:8" ht="16.5" customHeight="1">
      <c r="A532" s="125">
        <v>2070205</v>
      </c>
      <c r="B532" s="274" t="s">
        <v>443</v>
      </c>
      <c r="C532" s="335">
        <v>1243</v>
      </c>
      <c r="D532" s="335">
        <v>1243</v>
      </c>
      <c r="E532" s="335">
        <v>317.16000000000003</v>
      </c>
      <c r="F532" s="335">
        <v>317.16000000000003</v>
      </c>
      <c r="G532" s="334">
        <v>1</v>
      </c>
      <c r="H532" s="125" t="str">
        <f t="shared" si="8"/>
        <v>12431243317.16317.16</v>
      </c>
    </row>
    <row r="533" spans="1:8" ht="16.5" hidden="1" customHeight="1">
      <c r="A533" s="125">
        <v>2070206</v>
      </c>
      <c r="B533" s="274" t="s">
        <v>444</v>
      </c>
      <c r="C533" s="335"/>
      <c r="D533" s="335"/>
      <c r="E533" s="335">
        <v>0</v>
      </c>
      <c r="F533" s="335">
        <v>0</v>
      </c>
      <c r="G533" s="334"/>
      <c r="H533" s="125" t="str">
        <f t="shared" si="8"/>
        <v>00</v>
      </c>
    </row>
    <row r="534" spans="1:8" ht="16.5" hidden="1" customHeight="1">
      <c r="A534" s="125">
        <v>2070299</v>
      </c>
      <c r="B534" s="274" t="s">
        <v>445</v>
      </c>
      <c r="C534" s="335"/>
      <c r="D534" s="335"/>
      <c r="E534" s="335">
        <v>0</v>
      </c>
      <c r="F534" s="335">
        <v>0</v>
      </c>
      <c r="G534" s="334"/>
      <c r="H534" s="125" t="str">
        <f t="shared" si="8"/>
        <v>00</v>
      </c>
    </row>
    <row r="535" spans="1:8" ht="16.5" customHeight="1">
      <c r="A535" s="125">
        <v>20703</v>
      </c>
      <c r="B535" s="274" t="s">
        <v>446</v>
      </c>
      <c r="C535" s="335">
        <v>1228</v>
      </c>
      <c r="D535" s="335">
        <v>1228</v>
      </c>
      <c r="E535" s="335">
        <v>665.97</v>
      </c>
      <c r="F535" s="335">
        <v>665.97</v>
      </c>
      <c r="G535" s="334">
        <v>1</v>
      </c>
      <c r="H535" s="125" t="str">
        <f t="shared" si="8"/>
        <v>12281228665.97665.97</v>
      </c>
    </row>
    <row r="536" spans="1:8" ht="16.5" hidden="1" customHeight="1">
      <c r="A536" s="125">
        <v>2070301</v>
      </c>
      <c r="B536" s="274" t="s">
        <v>94</v>
      </c>
      <c r="C536" s="335"/>
      <c r="D536" s="335"/>
      <c r="E536" s="335">
        <v>0</v>
      </c>
      <c r="F536" s="335">
        <v>0</v>
      </c>
      <c r="G536" s="334"/>
      <c r="H536" s="125" t="str">
        <f t="shared" si="8"/>
        <v>00</v>
      </c>
    </row>
    <row r="537" spans="1:8" ht="16.5" hidden="1" customHeight="1">
      <c r="A537" s="125">
        <v>2070302</v>
      </c>
      <c r="B537" s="274" t="s">
        <v>95</v>
      </c>
      <c r="C537" s="335"/>
      <c r="D537" s="335"/>
      <c r="E537" s="335">
        <v>0</v>
      </c>
      <c r="F537" s="335">
        <v>0</v>
      </c>
      <c r="G537" s="334"/>
      <c r="H537" s="125" t="str">
        <f t="shared" si="8"/>
        <v>00</v>
      </c>
    </row>
    <row r="538" spans="1:8" ht="16.5" hidden="1" customHeight="1">
      <c r="A538" s="125">
        <v>2070303</v>
      </c>
      <c r="B538" s="274" t="s">
        <v>96</v>
      </c>
      <c r="C538" s="335"/>
      <c r="D538" s="335"/>
      <c r="E538" s="335">
        <v>0</v>
      </c>
      <c r="F538" s="335">
        <v>0</v>
      </c>
      <c r="G538" s="334"/>
      <c r="H538" s="125" t="str">
        <f t="shared" si="8"/>
        <v>00</v>
      </c>
    </row>
    <row r="539" spans="1:8" ht="16.5" customHeight="1">
      <c r="A539" s="125">
        <v>2070304</v>
      </c>
      <c r="B539" s="274" t="s">
        <v>447</v>
      </c>
      <c r="C539" s="335">
        <v>80</v>
      </c>
      <c r="D539" s="335">
        <v>80</v>
      </c>
      <c r="E539" s="335">
        <v>124.29</v>
      </c>
      <c r="F539" s="335">
        <v>124.29</v>
      </c>
      <c r="G539" s="334">
        <v>1</v>
      </c>
      <c r="H539" s="125" t="str">
        <f t="shared" si="8"/>
        <v>8080124.29124.29</v>
      </c>
    </row>
    <row r="540" spans="1:8" ht="16.5" hidden="1" customHeight="1">
      <c r="A540" s="125">
        <v>2070305</v>
      </c>
      <c r="B540" s="274" t="s">
        <v>448</v>
      </c>
      <c r="C540" s="335"/>
      <c r="D540" s="335"/>
      <c r="E540" s="335">
        <v>0</v>
      </c>
      <c r="F540" s="335">
        <v>0</v>
      </c>
      <c r="G540" s="334"/>
      <c r="H540" s="125" t="str">
        <f t="shared" si="8"/>
        <v>00</v>
      </c>
    </row>
    <row r="541" spans="1:8" ht="16.5" customHeight="1">
      <c r="A541" s="125">
        <v>2070306</v>
      </c>
      <c r="B541" s="274" t="s">
        <v>449</v>
      </c>
      <c r="C541" s="335">
        <v>128</v>
      </c>
      <c r="D541" s="335">
        <v>128</v>
      </c>
      <c r="E541" s="335">
        <v>0</v>
      </c>
      <c r="F541" s="335">
        <v>0</v>
      </c>
      <c r="G541" s="334"/>
      <c r="H541" s="125" t="str">
        <f t="shared" si="8"/>
        <v>12812800</v>
      </c>
    </row>
    <row r="542" spans="1:8" ht="16.5" customHeight="1">
      <c r="A542" s="125">
        <v>2070307</v>
      </c>
      <c r="B542" s="274" t="s">
        <v>450</v>
      </c>
      <c r="C542" s="335">
        <v>270</v>
      </c>
      <c r="D542" s="335">
        <v>270</v>
      </c>
      <c r="E542" s="335">
        <v>541.67999999999995</v>
      </c>
      <c r="F542" s="335">
        <v>541.67999999999995</v>
      </c>
      <c r="G542" s="334">
        <v>1</v>
      </c>
      <c r="H542" s="125" t="str">
        <f t="shared" si="8"/>
        <v>270270541.68541.68</v>
      </c>
    </row>
    <row r="543" spans="1:8" ht="16.5" customHeight="1">
      <c r="A543" s="125">
        <v>2070308</v>
      </c>
      <c r="B543" s="274" t="s">
        <v>451</v>
      </c>
      <c r="C543" s="335">
        <v>750</v>
      </c>
      <c r="D543" s="335">
        <v>750</v>
      </c>
      <c r="E543" s="335">
        <v>0</v>
      </c>
      <c r="F543" s="335">
        <v>0</v>
      </c>
      <c r="G543" s="334"/>
      <c r="H543" s="125" t="str">
        <f t="shared" si="8"/>
        <v>75075000</v>
      </c>
    </row>
    <row r="544" spans="1:8" ht="16.5" hidden="1" customHeight="1">
      <c r="A544" s="125">
        <v>2070309</v>
      </c>
      <c r="B544" s="274" t="s">
        <v>452</v>
      </c>
      <c r="C544" s="335"/>
      <c r="D544" s="335"/>
      <c r="E544" s="335">
        <v>0</v>
      </c>
      <c r="F544" s="335">
        <v>0</v>
      </c>
      <c r="G544" s="334"/>
      <c r="H544" s="125" t="str">
        <f t="shared" si="8"/>
        <v>00</v>
      </c>
    </row>
    <row r="545" spans="1:8" ht="16.5" hidden="1" customHeight="1">
      <c r="A545" s="125">
        <v>2070399</v>
      </c>
      <c r="B545" s="274" t="s">
        <v>453</v>
      </c>
      <c r="C545" s="335"/>
      <c r="D545" s="335"/>
      <c r="E545" s="335">
        <v>0</v>
      </c>
      <c r="F545" s="335">
        <v>0</v>
      </c>
      <c r="G545" s="334"/>
      <c r="H545" s="125" t="str">
        <f t="shared" si="8"/>
        <v>00</v>
      </c>
    </row>
    <row r="546" spans="1:8" ht="16.5" hidden="1" customHeight="1">
      <c r="A546" s="125">
        <v>20706</v>
      </c>
      <c r="B546" s="274" t="s">
        <v>454</v>
      </c>
      <c r="C546" s="335"/>
      <c r="D546" s="335"/>
      <c r="E546" s="335">
        <v>0</v>
      </c>
      <c r="F546" s="335">
        <v>0</v>
      </c>
      <c r="G546" s="334"/>
      <c r="H546" s="125" t="str">
        <f t="shared" si="8"/>
        <v>00</v>
      </c>
    </row>
    <row r="547" spans="1:8" ht="16.5" hidden="1" customHeight="1">
      <c r="A547" s="125">
        <v>2070601</v>
      </c>
      <c r="B547" s="274" t="s">
        <v>94</v>
      </c>
      <c r="C547" s="335"/>
      <c r="D547" s="335"/>
      <c r="E547" s="335">
        <v>0</v>
      </c>
      <c r="F547" s="335">
        <v>0</v>
      </c>
      <c r="G547" s="334"/>
      <c r="H547" s="125" t="str">
        <f t="shared" si="8"/>
        <v>00</v>
      </c>
    </row>
    <row r="548" spans="1:8" ht="16.5" hidden="1" customHeight="1">
      <c r="A548" s="125">
        <v>2070602</v>
      </c>
      <c r="B548" s="274" t="s">
        <v>95</v>
      </c>
      <c r="C548" s="335"/>
      <c r="D548" s="335"/>
      <c r="E548" s="335">
        <v>0</v>
      </c>
      <c r="F548" s="335">
        <v>0</v>
      </c>
      <c r="G548" s="334"/>
      <c r="H548" s="125" t="str">
        <f t="shared" si="8"/>
        <v>00</v>
      </c>
    </row>
    <row r="549" spans="1:8" ht="16.5" hidden="1" customHeight="1">
      <c r="A549" s="125">
        <v>2070603</v>
      </c>
      <c r="B549" s="274" t="s">
        <v>96</v>
      </c>
      <c r="C549" s="335"/>
      <c r="D549" s="335"/>
      <c r="E549" s="335">
        <v>0</v>
      </c>
      <c r="F549" s="335">
        <v>0</v>
      </c>
      <c r="G549" s="334"/>
      <c r="H549" s="125" t="str">
        <f t="shared" si="8"/>
        <v>00</v>
      </c>
    </row>
    <row r="550" spans="1:8" ht="16.5" hidden="1" customHeight="1">
      <c r="A550" s="125">
        <v>2070604</v>
      </c>
      <c r="B550" s="274" t="s">
        <v>455</v>
      </c>
      <c r="C550" s="335"/>
      <c r="D550" s="335"/>
      <c r="E550" s="335">
        <v>0</v>
      </c>
      <c r="F550" s="335">
        <v>0</v>
      </c>
      <c r="G550" s="334"/>
      <c r="H550" s="125" t="str">
        <f t="shared" si="8"/>
        <v>00</v>
      </c>
    </row>
    <row r="551" spans="1:8" ht="16.5" hidden="1" customHeight="1">
      <c r="A551" s="125">
        <v>2070605</v>
      </c>
      <c r="B551" s="274" t="s">
        <v>456</v>
      </c>
      <c r="C551" s="335"/>
      <c r="D551" s="335"/>
      <c r="E551" s="335">
        <v>0</v>
      </c>
      <c r="F551" s="335">
        <v>0</v>
      </c>
      <c r="G551" s="334"/>
      <c r="H551" s="125" t="str">
        <f t="shared" si="8"/>
        <v>00</v>
      </c>
    </row>
    <row r="552" spans="1:8" ht="16.5" hidden="1" customHeight="1">
      <c r="A552" s="125">
        <v>2070606</v>
      </c>
      <c r="B552" s="274" t="s">
        <v>457</v>
      </c>
      <c r="C552" s="335"/>
      <c r="D552" s="335"/>
      <c r="E552" s="335">
        <v>0</v>
      </c>
      <c r="F552" s="335">
        <v>0</v>
      </c>
      <c r="G552" s="334"/>
      <c r="H552" s="125" t="str">
        <f t="shared" si="8"/>
        <v>00</v>
      </c>
    </row>
    <row r="553" spans="1:8" ht="16.5" hidden="1" customHeight="1">
      <c r="A553" s="125">
        <v>2070607</v>
      </c>
      <c r="B553" s="274" t="s">
        <v>458</v>
      </c>
      <c r="C553" s="335"/>
      <c r="D553" s="335"/>
      <c r="E553" s="335">
        <v>0</v>
      </c>
      <c r="F553" s="335">
        <v>0</v>
      </c>
      <c r="G553" s="334"/>
      <c r="H553" s="125" t="str">
        <f t="shared" si="8"/>
        <v>00</v>
      </c>
    </row>
    <row r="554" spans="1:8" ht="16.5" hidden="1" customHeight="1">
      <c r="A554" s="125">
        <v>2070699</v>
      </c>
      <c r="B554" s="274" t="s">
        <v>459</v>
      </c>
      <c r="C554" s="335"/>
      <c r="D554" s="335"/>
      <c r="E554" s="335">
        <v>0</v>
      </c>
      <c r="F554" s="335">
        <v>0</v>
      </c>
      <c r="G554" s="334"/>
      <c r="H554" s="125" t="str">
        <f t="shared" si="8"/>
        <v>00</v>
      </c>
    </row>
    <row r="555" spans="1:8" ht="16.5" customHeight="1">
      <c r="A555" s="125">
        <v>20708</v>
      </c>
      <c r="B555" s="274" t="s">
        <v>460</v>
      </c>
      <c r="C555" s="335">
        <v>1189</v>
      </c>
      <c r="D555" s="335">
        <v>1189</v>
      </c>
      <c r="E555" s="335">
        <v>696.74</v>
      </c>
      <c r="F555" s="335">
        <v>696.74</v>
      </c>
      <c r="G555" s="334">
        <v>1</v>
      </c>
      <c r="H555" s="125" t="str">
        <f t="shared" si="8"/>
        <v>11891189696.74696.74</v>
      </c>
    </row>
    <row r="556" spans="1:8" ht="16.5" hidden="1" customHeight="1">
      <c r="A556" s="125">
        <v>2070801</v>
      </c>
      <c r="B556" s="274" t="s">
        <v>94</v>
      </c>
      <c r="C556" s="335"/>
      <c r="D556" s="335"/>
      <c r="E556" s="335">
        <v>0</v>
      </c>
      <c r="F556" s="335">
        <v>0</v>
      </c>
      <c r="G556" s="334"/>
      <c r="H556" s="125" t="str">
        <f t="shared" si="8"/>
        <v>00</v>
      </c>
    </row>
    <row r="557" spans="1:8" ht="16.5" hidden="1" customHeight="1">
      <c r="A557" s="125">
        <v>2070802</v>
      </c>
      <c r="B557" s="274" t="s">
        <v>95</v>
      </c>
      <c r="C557" s="335"/>
      <c r="D557" s="335"/>
      <c r="E557" s="335">
        <v>0</v>
      </c>
      <c r="F557" s="335">
        <v>0</v>
      </c>
      <c r="G557" s="334"/>
      <c r="H557" s="125" t="str">
        <f t="shared" si="8"/>
        <v>00</v>
      </c>
    </row>
    <row r="558" spans="1:8" ht="16.5" hidden="1" customHeight="1">
      <c r="A558" s="125">
        <v>2070803</v>
      </c>
      <c r="B558" s="274" t="s">
        <v>96</v>
      </c>
      <c r="C558" s="335"/>
      <c r="D558" s="335"/>
      <c r="E558" s="335">
        <v>0</v>
      </c>
      <c r="F558" s="335">
        <v>0</v>
      </c>
      <c r="G558" s="334"/>
      <c r="H558" s="125" t="str">
        <f t="shared" si="8"/>
        <v>00</v>
      </c>
    </row>
    <row r="559" spans="1:8" ht="16.5" customHeight="1">
      <c r="A559" s="125">
        <v>2070804</v>
      </c>
      <c r="B559" s="274" t="s">
        <v>461</v>
      </c>
      <c r="C559" s="335">
        <v>0</v>
      </c>
      <c r="D559" s="335">
        <v>0</v>
      </c>
      <c r="E559" s="335">
        <v>54</v>
      </c>
      <c r="F559" s="335">
        <v>54</v>
      </c>
      <c r="G559" s="334">
        <v>1</v>
      </c>
      <c r="H559" s="125" t="str">
        <f t="shared" si="8"/>
        <v>005454</v>
      </c>
    </row>
    <row r="560" spans="1:8" ht="16.5" customHeight="1">
      <c r="A560" s="125">
        <v>2070805</v>
      </c>
      <c r="B560" s="274" t="s">
        <v>462</v>
      </c>
      <c r="C560" s="335">
        <v>0</v>
      </c>
      <c r="D560" s="335">
        <v>0</v>
      </c>
      <c r="E560" s="335">
        <v>642.74</v>
      </c>
      <c r="F560" s="335">
        <v>642.74</v>
      </c>
      <c r="G560" s="334">
        <v>1</v>
      </c>
      <c r="H560" s="125" t="str">
        <f t="shared" si="8"/>
        <v>00642.74642.74</v>
      </c>
    </row>
    <row r="561" spans="1:8" ht="16.5" hidden="1" customHeight="1">
      <c r="A561" s="125">
        <v>2070899</v>
      </c>
      <c r="B561" s="274" t="s">
        <v>463</v>
      </c>
      <c r="C561" s="335"/>
      <c r="D561" s="335"/>
      <c r="E561" s="335">
        <v>0</v>
      </c>
      <c r="F561" s="335">
        <v>0</v>
      </c>
      <c r="G561" s="334"/>
      <c r="H561" s="125" t="str">
        <f t="shared" si="8"/>
        <v>00</v>
      </c>
    </row>
    <row r="562" spans="1:8" ht="16.5" customHeight="1">
      <c r="A562" s="125">
        <v>20799</v>
      </c>
      <c r="B562" s="274" t="s">
        <v>464</v>
      </c>
      <c r="C562" s="335">
        <v>235</v>
      </c>
      <c r="D562" s="335">
        <f>235+1606</f>
        <v>1841</v>
      </c>
      <c r="E562" s="335">
        <v>487</v>
      </c>
      <c r="F562" s="335">
        <v>487</v>
      </c>
      <c r="G562" s="334">
        <v>1</v>
      </c>
      <c r="H562" s="125" t="str">
        <f t="shared" si="8"/>
        <v>2351841487487</v>
      </c>
    </row>
    <row r="563" spans="1:8" ht="16.5" hidden="1" customHeight="1">
      <c r="A563" s="125">
        <v>2079902</v>
      </c>
      <c r="B563" s="274" t="s">
        <v>465</v>
      </c>
      <c r="C563" s="335"/>
      <c r="D563" s="335"/>
      <c r="E563" s="335">
        <v>0</v>
      </c>
      <c r="F563" s="335">
        <v>0</v>
      </c>
      <c r="G563" s="334"/>
      <c r="H563" s="125" t="str">
        <f t="shared" si="8"/>
        <v>00</v>
      </c>
    </row>
    <row r="564" spans="1:8" ht="16.5" hidden="1" customHeight="1">
      <c r="A564" s="125">
        <v>2079903</v>
      </c>
      <c r="B564" s="274" t="s">
        <v>466</v>
      </c>
      <c r="C564" s="335"/>
      <c r="D564" s="335"/>
      <c r="E564" s="335">
        <v>0</v>
      </c>
      <c r="F564" s="335">
        <v>0</v>
      </c>
      <c r="G564" s="334"/>
      <c r="H564" s="125" t="str">
        <f t="shared" si="8"/>
        <v>00</v>
      </c>
    </row>
    <row r="565" spans="1:8" ht="16.5" customHeight="1">
      <c r="A565" s="125">
        <v>2079999</v>
      </c>
      <c r="B565" s="274" t="s">
        <v>467</v>
      </c>
      <c r="C565" s="335">
        <v>235</v>
      </c>
      <c r="D565" s="335">
        <f>235+1606</f>
        <v>1841</v>
      </c>
      <c r="E565" s="335">
        <v>487</v>
      </c>
      <c r="F565" s="335">
        <v>487</v>
      </c>
      <c r="G565" s="334">
        <v>1</v>
      </c>
      <c r="H565" s="125" t="str">
        <f t="shared" si="8"/>
        <v>2351841487487</v>
      </c>
    </row>
    <row r="566" spans="1:8" ht="16.5" customHeight="1">
      <c r="A566" s="125">
        <v>208</v>
      </c>
      <c r="B566" s="274" t="s">
        <v>32</v>
      </c>
      <c r="C566" s="335">
        <v>108991</v>
      </c>
      <c r="D566" s="335">
        <v>108991</v>
      </c>
      <c r="E566" s="335">
        <v>131933</v>
      </c>
      <c r="F566" s="335">
        <v>131933</v>
      </c>
      <c r="G566" s="334">
        <v>1</v>
      </c>
      <c r="H566" s="125" t="str">
        <f t="shared" si="8"/>
        <v>108991108991131933131933</v>
      </c>
    </row>
    <row r="567" spans="1:8" ht="16.5" customHeight="1">
      <c r="A567" s="125">
        <v>20801</v>
      </c>
      <c r="B567" s="274" t="s">
        <v>468</v>
      </c>
      <c r="C567" s="335">
        <v>3225</v>
      </c>
      <c r="D567" s="335">
        <v>3225</v>
      </c>
      <c r="E567" s="335">
        <v>3130.65</v>
      </c>
      <c r="F567" s="335">
        <v>3130.65</v>
      </c>
      <c r="G567" s="334">
        <v>1</v>
      </c>
      <c r="H567" s="125" t="str">
        <f t="shared" si="8"/>
        <v>322532253130.653130.65</v>
      </c>
    </row>
    <row r="568" spans="1:8" ht="16.5" customHeight="1">
      <c r="A568" s="125">
        <v>2080101</v>
      </c>
      <c r="B568" s="274" t="s">
        <v>94</v>
      </c>
      <c r="C568" s="335">
        <v>578</v>
      </c>
      <c r="D568" s="335">
        <v>578</v>
      </c>
      <c r="E568" s="335">
        <v>646.64</v>
      </c>
      <c r="F568" s="335">
        <v>646.64</v>
      </c>
      <c r="G568" s="334">
        <v>1</v>
      </c>
      <c r="H568" s="125" t="str">
        <f t="shared" si="8"/>
        <v>578578646.64646.64</v>
      </c>
    </row>
    <row r="569" spans="1:8" ht="16.5" customHeight="1">
      <c r="A569" s="125">
        <v>2080102</v>
      </c>
      <c r="B569" s="274" t="s">
        <v>95</v>
      </c>
      <c r="C569" s="335">
        <v>213</v>
      </c>
      <c r="D569" s="335">
        <v>213</v>
      </c>
      <c r="E569" s="335">
        <v>213</v>
      </c>
      <c r="F569" s="335">
        <v>213</v>
      </c>
      <c r="G569" s="334">
        <v>1</v>
      </c>
      <c r="H569" s="125" t="str">
        <f t="shared" si="8"/>
        <v>213213213213</v>
      </c>
    </row>
    <row r="570" spans="1:8" ht="16.5" hidden="1" customHeight="1">
      <c r="A570" s="125">
        <v>2080103</v>
      </c>
      <c r="B570" s="274" t="s">
        <v>96</v>
      </c>
      <c r="C570" s="335"/>
      <c r="D570" s="335"/>
      <c r="E570" s="335">
        <v>0</v>
      </c>
      <c r="F570" s="335">
        <v>0</v>
      </c>
      <c r="G570" s="334"/>
      <c r="H570" s="125" t="str">
        <f t="shared" si="8"/>
        <v>00</v>
      </c>
    </row>
    <row r="571" spans="1:8" ht="16.5" hidden="1" customHeight="1">
      <c r="A571" s="125">
        <v>2080104</v>
      </c>
      <c r="B571" s="274" t="s">
        <v>469</v>
      </c>
      <c r="C571" s="335"/>
      <c r="D571" s="335"/>
      <c r="E571" s="335">
        <v>0</v>
      </c>
      <c r="F571" s="335">
        <v>0</v>
      </c>
      <c r="G571" s="334"/>
      <c r="H571" s="125" t="str">
        <f t="shared" si="8"/>
        <v>00</v>
      </c>
    </row>
    <row r="572" spans="1:8" ht="16.5" hidden="1" customHeight="1">
      <c r="A572" s="125">
        <v>2080105</v>
      </c>
      <c r="B572" s="274" t="s">
        <v>470</v>
      </c>
      <c r="C572" s="335"/>
      <c r="D572" s="335"/>
      <c r="E572" s="335">
        <v>0</v>
      </c>
      <c r="F572" s="335">
        <v>0</v>
      </c>
      <c r="G572" s="334"/>
      <c r="H572" s="125" t="str">
        <f t="shared" si="8"/>
        <v>00</v>
      </c>
    </row>
    <row r="573" spans="1:8" ht="16.5" hidden="1" customHeight="1">
      <c r="A573" s="125">
        <v>2080106</v>
      </c>
      <c r="B573" s="274" t="s">
        <v>471</v>
      </c>
      <c r="C573" s="335"/>
      <c r="D573" s="335"/>
      <c r="E573" s="335">
        <v>0</v>
      </c>
      <c r="F573" s="335">
        <v>0</v>
      </c>
      <c r="G573" s="334"/>
      <c r="H573" s="125" t="str">
        <f t="shared" si="8"/>
        <v>00</v>
      </c>
    </row>
    <row r="574" spans="1:8" ht="16.5" customHeight="1">
      <c r="A574" s="125">
        <v>2080107</v>
      </c>
      <c r="B574" s="274" t="s">
        <v>472</v>
      </c>
      <c r="C574" s="335">
        <v>221</v>
      </c>
      <c r="D574" s="335">
        <v>221</v>
      </c>
      <c r="E574" s="335">
        <v>221</v>
      </c>
      <c r="F574" s="335">
        <v>221</v>
      </c>
      <c r="G574" s="334">
        <v>1</v>
      </c>
      <c r="H574" s="125" t="str">
        <f t="shared" si="8"/>
        <v>221221221221</v>
      </c>
    </row>
    <row r="575" spans="1:8" ht="16.5" hidden="1" customHeight="1">
      <c r="A575" s="125">
        <v>2080108</v>
      </c>
      <c r="B575" s="274" t="s">
        <v>135</v>
      </c>
      <c r="C575" s="335"/>
      <c r="D575" s="335"/>
      <c r="E575" s="335">
        <v>0</v>
      </c>
      <c r="F575" s="335">
        <v>0</v>
      </c>
      <c r="G575" s="334"/>
      <c r="H575" s="125" t="str">
        <f t="shared" si="8"/>
        <v>00</v>
      </c>
    </row>
    <row r="576" spans="1:8" ht="16.5" customHeight="1">
      <c r="A576" s="125">
        <v>2080109</v>
      </c>
      <c r="B576" s="274" t="s">
        <v>473</v>
      </c>
      <c r="C576" s="335">
        <v>1556</v>
      </c>
      <c r="D576" s="335">
        <v>1556</v>
      </c>
      <c r="E576" s="335">
        <v>1720.83</v>
      </c>
      <c r="F576" s="335">
        <v>1720.83</v>
      </c>
      <c r="G576" s="334">
        <v>1</v>
      </c>
      <c r="H576" s="125" t="str">
        <f t="shared" si="8"/>
        <v>155615561720.831720.83</v>
      </c>
    </row>
    <row r="577" spans="1:8" ht="16.5" hidden="1" customHeight="1">
      <c r="A577" s="125">
        <v>2080110</v>
      </c>
      <c r="B577" s="274" t="s">
        <v>474</v>
      </c>
      <c r="C577" s="335"/>
      <c r="D577" s="335"/>
      <c r="E577" s="335">
        <v>0</v>
      </c>
      <c r="F577" s="335">
        <v>0</v>
      </c>
      <c r="G577" s="334"/>
      <c r="H577" s="125" t="str">
        <f t="shared" si="8"/>
        <v>00</v>
      </c>
    </row>
    <row r="578" spans="1:8" ht="16.5" hidden="1" customHeight="1">
      <c r="A578" s="125">
        <v>2080111</v>
      </c>
      <c r="B578" s="274" t="s">
        <v>475</v>
      </c>
      <c r="C578" s="335"/>
      <c r="D578" s="335"/>
      <c r="E578" s="335">
        <v>0</v>
      </c>
      <c r="F578" s="335">
        <v>0</v>
      </c>
      <c r="G578" s="334"/>
      <c r="H578" s="125" t="str">
        <f t="shared" si="8"/>
        <v>00</v>
      </c>
    </row>
    <row r="579" spans="1:8" ht="16.5" hidden="1" customHeight="1">
      <c r="A579" s="125">
        <v>2080112</v>
      </c>
      <c r="B579" s="274" t="s">
        <v>476</v>
      </c>
      <c r="C579" s="335"/>
      <c r="D579" s="335"/>
      <c r="E579" s="335">
        <v>0</v>
      </c>
      <c r="F579" s="335">
        <v>0</v>
      </c>
      <c r="G579" s="334"/>
      <c r="H579" s="125" t="str">
        <f t="shared" si="8"/>
        <v>00</v>
      </c>
    </row>
    <row r="580" spans="1:8" ht="16.5" customHeight="1">
      <c r="A580" s="125">
        <v>2080199</v>
      </c>
      <c r="B580" s="274" t="s">
        <v>477</v>
      </c>
      <c r="C580" s="335">
        <v>657</v>
      </c>
      <c r="D580" s="335">
        <v>657</v>
      </c>
      <c r="E580" s="335">
        <v>329.18</v>
      </c>
      <c r="F580" s="335">
        <v>329.18</v>
      </c>
      <c r="G580" s="334">
        <v>1</v>
      </c>
      <c r="H580" s="125" t="str">
        <f t="shared" si="8"/>
        <v>657657329.18329.18</v>
      </c>
    </row>
    <row r="581" spans="1:8" ht="16.5" customHeight="1">
      <c r="A581" s="125">
        <v>20802</v>
      </c>
      <c r="B581" s="274" t="s">
        <v>478</v>
      </c>
      <c r="C581" s="335">
        <v>582</v>
      </c>
      <c r="D581" s="335">
        <v>582</v>
      </c>
      <c r="E581" s="335">
        <v>856.08</v>
      </c>
      <c r="F581" s="335">
        <v>856.08</v>
      </c>
      <c r="G581" s="334">
        <v>1</v>
      </c>
      <c r="H581" s="125" t="str">
        <f t="shared" si="8"/>
        <v>582582856.08856.08</v>
      </c>
    </row>
    <row r="582" spans="1:8" ht="16.5" customHeight="1">
      <c r="A582" s="125">
        <v>2080201</v>
      </c>
      <c r="B582" s="274" t="s">
        <v>94</v>
      </c>
      <c r="C582" s="335">
        <v>0</v>
      </c>
      <c r="D582" s="335">
        <v>0</v>
      </c>
      <c r="E582" s="335">
        <v>403.08</v>
      </c>
      <c r="F582" s="335">
        <v>403.08</v>
      </c>
      <c r="G582" s="334">
        <v>1</v>
      </c>
      <c r="H582" s="125" t="str">
        <f t="shared" si="8"/>
        <v>00403.08403.08</v>
      </c>
    </row>
    <row r="583" spans="1:8" ht="16.5" hidden="1" customHeight="1">
      <c r="A583" s="125">
        <v>2080202</v>
      </c>
      <c r="B583" s="274" t="s">
        <v>95</v>
      </c>
      <c r="C583" s="335"/>
      <c r="D583" s="335"/>
      <c r="E583" s="335">
        <v>0</v>
      </c>
      <c r="F583" s="335">
        <v>0</v>
      </c>
      <c r="G583" s="334"/>
      <c r="H583" s="125" t="str">
        <f t="shared" ref="H583:H646" si="9">C583&amp;D583&amp;E583&amp;F583</f>
        <v>00</v>
      </c>
    </row>
    <row r="584" spans="1:8" ht="16.5" hidden="1" customHeight="1">
      <c r="A584" s="125">
        <v>2080203</v>
      </c>
      <c r="B584" s="274" t="s">
        <v>96</v>
      </c>
      <c r="C584" s="335"/>
      <c r="D584" s="335"/>
      <c r="E584" s="335">
        <v>0</v>
      </c>
      <c r="F584" s="335">
        <v>0</v>
      </c>
      <c r="G584" s="334"/>
      <c r="H584" s="125" t="str">
        <f t="shared" si="9"/>
        <v>00</v>
      </c>
    </row>
    <row r="585" spans="1:8" ht="16.5" hidden="1" customHeight="1">
      <c r="A585" s="125">
        <v>2080206</v>
      </c>
      <c r="B585" s="274" t="s">
        <v>479</v>
      </c>
      <c r="C585" s="335"/>
      <c r="D585" s="335"/>
      <c r="E585" s="335">
        <v>0</v>
      </c>
      <c r="F585" s="335">
        <v>0</v>
      </c>
      <c r="G585" s="334"/>
      <c r="H585" s="125" t="str">
        <f t="shared" si="9"/>
        <v>00</v>
      </c>
    </row>
    <row r="586" spans="1:8" ht="16.5" customHeight="1">
      <c r="A586" s="125">
        <v>2080207</v>
      </c>
      <c r="B586" s="274" t="s">
        <v>480</v>
      </c>
      <c r="C586" s="335">
        <v>0</v>
      </c>
      <c r="D586" s="335">
        <v>0</v>
      </c>
      <c r="E586" s="335">
        <v>27</v>
      </c>
      <c r="F586" s="335">
        <v>27</v>
      </c>
      <c r="G586" s="334">
        <v>1</v>
      </c>
      <c r="H586" s="125" t="str">
        <f t="shared" si="9"/>
        <v>002727</v>
      </c>
    </row>
    <row r="587" spans="1:8" ht="16.5" hidden="1" customHeight="1">
      <c r="A587" s="125">
        <v>2080208</v>
      </c>
      <c r="B587" s="274" t="s">
        <v>481</v>
      </c>
      <c r="C587" s="335"/>
      <c r="D587" s="335"/>
      <c r="E587" s="335">
        <v>0</v>
      </c>
      <c r="F587" s="335">
        <v>0</v>
      </c>
      <c r="G587" s="334"/>
      <c r="H587" s="125" t="str">
        <f t="shared" si="9"/>
        <v>00</v>
      </c>
    </row>
    <row r="588" spans="1:8" ht="16.5" customHeight="1">
      <c r="A588" s="125">
        <v>2080299</v>
      </c>
      <c r="B588" s="274" t="s">
        <v>482</v>
      </c>
      <c r="C588" s="335">
        <v>156</v>
      </c>
      <c r="D588" s="335">
        <v>156</v>
      </c>
      <c r="E588" s="335">
        <v>426</v>
      </c>
      <c r="F588" s="335">
        <v>426</v>
      </c>
      <c r="G588" s="334">
        <v>1</v>
      </c>
      <c r="H588" s="125" t="str">
        <f t="shared" si="9"/>
        <v>156156426426</v>
      </c>
    </row>
    <row r="589" spans="1:8" ht="16.5" hidden="1" customHeight="1">
      <c r="A589" s="125">
        <v>20804</v>
      </c>
      <c r="B589" s="274" t="s">
        <v>483</v>
      </c>
      <c r="C589" s="335"/>
      <c r="D589" s="335"/>
      <c r="E589" s="335">
        <v>0</v>
      </c>
      <c r="F589" s="335">
        <v>0</v>
      </c>
      <c r="G589" s="334"/>
      <c r="H589" s="125" t="str">
        <f t="shared" si="9"/>
        <v>00</v>
      </c>
    </row>
    <row r="590" spans="1:8" ht="16.5" hidden="1" customHeight="1">
      <c r="A590" s="125">
        <v>2080402</v>
      </c>
      <c r="B590" s="274" t="s">
        <v>484</v>
      </c>
      <c r="C590" s="335"/>
      <c r="D590" s="335"/>
      <c r="E590" s="335">
        <v>0</v>
      </c>
      <c r="F590" s="335">
        <v>0</v>
      </c>
      <c r="G590" s="334"/>
      <c r="H590" s="125" t="str">
        <f t="shared" si="9"/>
        <v>00</v>
      </c>
    </row>
    <row r="591" spans="1:8" ht="16.5" customHeight="1">
      <c r="A591" s="125">
        <v>20805</v>
      </c>
      <c r="B591" s="274" t="s">
        <v>485</v>
      </c>
      <c r="C591" s="335">
        <v>55486</v>
      </c>
      <c r="D591" s="335">
        <v>55486</v>
      </c>
      <c r="E591" s="335">
        <v>54190.85</v>
      </c>
      <c r="F591" s="335">
        <v>54190.85</v>
      </c>
      <c r="G591" s="334">
        <v>1</v>
      </c>
      <c r="H591" s="125" t="str">
        <f t="shared" si="9"/>
        <v>554865548654190.8554190.85</v>
      </c>
    </row>
    <row r="592" spans="1:8" ht="16.5" customHeight="1">
      <c r="A592" s="125">
        <v>2080501</v>
      </c>
      <c r="B592" s="274" t="s">
        <v>486</v>
      </c>
      <c r="C592" s="335">
        <v>0</v>
      </c>
      <c r="D592" s="335">
        <v>0</v>
      </c>
      <c r="E592" s="335">
        <v>1.28</v>
      </c>
      <c r="F592" s="335">
        <v>1.28</v>
      </c>
      <c r="G592" s="334">
        <v>1</v>
      </c>
      <c r="H592" s="125" t="str">
        <f t="shared" si="9"/>
        <v>001.281.28</v>
      </c>
    </row>
    <row r="593" spans="1:8" ht="16.5" hidden="1" customHeight="1">
      <c r="A593" s="125">
        <v>2080502</v>
      </c>
      <c r="B593" s="274" t="s">
        <v>487</v>
      </c>
      <c r="C593" s="335"/>
      <c r="D593" s="335"/>
      <c r="E593" s="335">
        <v>0</v>
      </c>
      <c r="F593" s="335">
        <v>0</v>
      </c>
      <c r="G593" s="334"/>
      <c r="H593" s="125" t="str">
        <f t="shared" si="9"/>
        <v>00</v>
      </c>
    </row>
    <row r="594" spans="1:8" ht="16.5" hidden="1" customHeight="1">
      <c r="A594" s="125">
        <v>2080503</v>
      </c>
      <c r="B594" s="274" t="s">
        <v>488</v>
      </c>
      <c r="C594" s="335"/>
      <c r="D594" s="335"/>
      <c r="E594" s="335">
        <v>0</v>
      </c>
      <c r="F594" s="335">
        <v>0</v>
      </c>
      <c r="G594" s="334"/>
      <c r="H594" s="125" t="str">
        <f t="shared" si="9"/>
        <v>00</v>
      </c>
    </row>
    <row r="595" spans="1:8" ht="16.5" hidden="1" customHeight="1">
      <c r="A595" s="125">
        <v>2080504</v>
      </c>
      <c r="B595" s="274" t="s">
        <v>489</v>
      </c>
      <c r="C595" s="335"/>
      <c r="D595" s="335"/>
      <c r="E595" s="335">
        <v>0</v>
      </c>
      <c r="F595" s="335">
        <v>0</v>
      </c>
      <c r="G595" s="334"/>
      <c r="H595" s="125" t="str">
        <f t="shared" si="9"/>
        <v>00</v>
      </c>
    </row>
    <row r="596" spans="1:8" ht="16.5" customHeight="1">
      <c r="A596" s="125">
        <v>2080505</v>
      </c>
      <c r="B596" s="274" t="s">
        <v>490</v>
      </c>
      <c r="C596" s="335">
        <v>28494</v>
      </c>
      <c r="D596" s="335">
        <v>28494</v>
      </c>
      <c r="E596" s="335">
        <v>25731.1</v>
      </c>
      <c r="F596" s="335">
        <v>25731.1</v>
      </c>
      <c r="G596" s="334">
        <v>1</v>
      </c>
      <c r="H596" s="125" t="str">
        <f t="shared" si="9"/>
        <v>284942849425731.125731.1</v>
      </c>
    </row>
    <row r="597" spans="1:8" ht="16.5" customHeight="1">
      <c r="A597" s="125">
        <v>2080506</v>
      </c>
      <c r="B597" s="274" t="s">
        <v>491</v>
      </c>
      <c r="C597" s="335">
        <v>11239</v>
      </c>
      <c r="D597" s="335">
        <v>11239</v>
      </c>
      <c r="E597" s="335">
        <v>11653.89</v>
      </c>
      <c r="F597" s="335">
        <v>11653.89</v>
      </c>
      <c r="G597" s="334">
        <v>1</v>
      </c>
      <c r="H597" s="125" t="str">
        <f t="shared" si="9"/>
        <v>112391123911653.8911653.89</v>
      </c>
    </row>
    <row r="598" spans="1:8" ht="16.5" hidden="1" customHeight="1">
      <c r="A598" s="125">
        <v>2080507</v>
      </c>
      <c r="B598" s="274" t="s">
        <v>492</v>
      </c>
      <c r="C598" s="335"/>
      <c r="D598" s="335"/>
      <c r="E598" s="335">
        <v>0</v>
      </c>
      <c r="F598" s="335">
        <v>0</v>
      </c>
      <c r="G598" s="334"/>
      <c r="H598" s="125" t="str">
        <f t="shared" si="9"/>
        <v>00</v>
      </c>
    </row>
    <row r="599" spans="1:8" ht="16.5" customHeight="1">
      <c r="A599" s="125">
        <v>2080599</v>
      </c>
      <c r="B599" s="274" t="s">
        <v>493</v>
      </c>
      <c r="C599" s="335">
        <v>15753</v>
      </c>
      <c r="D599" s="335">
        <v>15753</v>
      </c>
      <c r="E599" s="335">
        <v>16804.580000000002</v>
      </c>
      <c r="F599" s="335">
        <v>16804.580000000002</v>
      </c>
      <c r="G599" s="334">
        <v>1</v>
      </c>
      <c r="H599" s="125" t="str">
        <f t="shared" si="9"/>
        <v>157531575316804.5816804.58</v>
      </c>
    </row>
    <row r="600" spans="1:8" ht="16.5" hidden="1" customHeight="1">
      <c r="A600" s="125">
        <v>20806</v>
      </c>
      <c r="B600" s="274" t="s">
        <v>494</v>
      </c>
      <c r="C600" s="335"/>
      <c r="D600" s="335"/>
      <c r="E600" s="335">
        <v>0</v>
      </c>
      <c r="F600" s="335">
        <v>0</v>
      </c>
      <c r="G600" s="334"/>
      <c r="H600" s="125" t="str">
        <f t="shared" si="9"/>
        <v>00</v>
      </c>
    </row>
    <row r="601" spans="1:8" ht="16.5" hidden="1" customHeight="1">
      <c r="A601" s="125">
        <v>2080601</v>
      </c>
      <c r="B601" s="274" t="s">
        <v>495</v>
      </c>
      <c r="C601" s="335"/>
      <c r="D601" s="335"/>
      <c r="E601" s="335">
        <v>0</v>
      </c>
      <c r="F601" s="335">
        <v>0</v>
      </c>
      <c r="G601" s="334"/>
      <c r="H601" s="125" t="str">
        <f t="shared" si="9"/>
        <v>00</v>
      </c>
    </row>
    <row r="602" spans="1:8" ht="16.5" hidden="1" customHeight="1">
      <c r="A602" s="125">
        <v>2080602</v>
      </c>
      <c r="B602" s="274" t="s">
        <v>496</v>
      </c>
      <c r="C602" s="335"/>
      <c r="D602" s="335"/>
      <c r="E602" s="335">
        <v>0</v>
      </c>
      <c r="F602" s="335">
        <v>0</v>
      </c>
      <c r="G602" s="334"/>
      <c r="H602" s="125" t="str">
        <f t="shared" si="9"/>
        <v>00</v>
      </c>
    </row>
    <row r="603" spans="1:8" ht="16.5" hidden="1" customHeight="1">
      <c r="A603" s="125">
        <v>2080699</v>
      </c>
      <c r="B603" s="274" t="s">
        <v>497</v>
      </c>
      <c r="C603" s="335"/>
      <c r="D603" s="335"/>
      <c r="E603" s="335">
        <v>0</v>
      </c>
      <c r="F603" s="335">
        <v>0</v>
      </c>
      <c r="G603" s="334"/>
      <c r="H603" s="125" t="str">
        <f t="shared" si="9"/>
        <v>00</v>
      </c>
    </row>
    <row r="604" spans="1:8" ht="16.5" customHeight="1">
      <c r="A604" s="125">
        <v>20807</v>
      </c>
      <c r="B604" s="274" t="s">
        <v>498</v>
      </c>
      <c r="C604" s="335">
        <v>5183</v>
      </c>
      <c r="D604" s="335">
        <v>5183</v>
      </c>
      <c r="E604" s="335">
        <v>5245</v>
      </c>
      <c r="F604" s="335">
        <v>5245</v>
      </c>
      <c r="G604" s="334">
        <v>1</v>
      </c>
      <c r="H604" s="125" t="str">
        <f t="shared" si="9"/>
        <v>5183518352455245</v>
      </c>
    </row>
    <row r="605" spans="1:8" ht="16.5" customHeight="1">
      <c r="A605" s="125">
        <v>2080701</v>
      </c>
      <c r="B605" s="274" t="s">
        <v>499</v>
      </c>
      <c r="C605" s="335">
        <v>33</v>
      </c>
      <c r="D605" s="335">
        <v>33</v>
      </c>
      <c r="E605" s="335">
        <v>95</v>
      </c>
      <c r="F605" s="335">
        <v>95</v>
      </c>
      <c r="G605" s="334">
        <v>1</v>
      </c>
      <c r="H605" s="125" t="str">
        <f t="shared" si="9"/>
        <v>33339595</v>
      </c>
    </row>
    <row r="606" spans="1:8" ht="16.5" customHeight="1">
      <c r="A606" s="125">
        <v>2080702</v>
      </c>
      <c r="B606" s="274" t="s">
        <v>500</v>
      </c>
      <c r="C606" s="335">
        <v>500</v>
      </c>
      <c r="D606" s="335">
        <v>500</v>
      </c>
      <c r="E606" s="335">
        <v>500</v>
      </c>
      <c r="F606" s="335">
        <v>500</v>
      </c>
      <c r="G606" s="334">
        <v>1</v>
      </c>
      <c r="H606" s="125" t="str">
        <f t="shared" si="9"/>
        <v>500500500500</v>
      </c>
    </row>
    <row r="607" spans="1:8" ht="16.5" customHeight="1">
      <c r="A607" s="125">
        <v>2080704</v>
      </c>
      <c r="B607" s="274" t="s">
        <v>501</v>
      </c>
      <c r="C607" s="335">
        <v>3000</v>
      </c>
      <c r="D607" s="335">
        <v>3000</v>
      </c>
      <c r="E607" s="335">
        <v>3000</v>
      </c>
      <c r="F607" s="335">
        <v>3000</v>
      </c>
      <c r="G607" s="334">
        <v>1</v>
      </c>
      <c r="H607" s="125" t="str">
        <f t="shared" si="9"/>
        <v>3000300030003000</v>
      </c>
    </row>
    <row r="608" spans="1:8" ht="16.5" customHeight="1">
      <c r="A608" s="125">
        <v>2080705</v>
      </c>
      <c r="B608" s="274" t="s">
        <v>502</v>
      </c>
      <c r="C608" s="335">
        <v>0</v>
      </c>
      <c r="D608" s="335">
        <v>0</v>
      </c>
      <c r="E608" s="335">
        <v>800</v>
      </c>
      <c r="F608" s="335">
        <v>800</v>
      </c>
      <c r="G608" s="334">
        <v>1</v>
      </c>
      <c r="H608" s="125" t="str">
        <f t="shared" si="9"/>
        <v>00800800</v>
      </c>
    </row>
    <row r="609" spans="1:8" ht="16.5" hidden="1" customHeight="1">
      <c r="A609" s="125">
        <v>2080709</v>
      </c>
      <c r="B609" s="274" t="s">
        <v>503</v>
      </c>
      <c r="C609" s="335"/>
      <c r="D609" s="335"/>
      <c r="E609" s="335">
        <v>0</v>
      </c>
      <c r="F609" s="335">
        <v>0</v>
      </c>
      <c r="G609" s="334"/>
      <c r="H609" s="125" t="str">
        <f t="shared" si="9"/>
        <v>00</v>
      </c>
    </row>
    <row r="610" spans="1:8" ht="16.5" hidden="1" customHeight="1">
      <c r="A610" s="125">
        <v>2080711</v>
      </c>
      <c r="B610" s="274" t="s">
        <v>504</v>
      </c>
      <c r="C610" s="335"/>
      <c r="D610" s="335"/>
      <c r="E610" s="335">
        <v>0</v>
      </c>
      <c r="F610" s="335">
        <v>0</v>
      </c>
      <c r="G610" s="334"/>
      <c r="H610" s="125" t="str">
        <f t="shared" si="9"/>
        <v>00</v>
      </c>
    </row>
    <row r="611" spans="1:8" ht="16.5" hidden="1" customHeight="1">
      <c r="A611" s="125">
        <v>2080712</v>
      </c>
      <c r="B611" s="274" t="s">
        <v>505</v>
      </c>
      <c r="C611" s="335"/>
      <c r="D611" s="335"/>
      <c r="E611" s="335">
        <v>0</v>
      </c>
      <c r="F611" s="335">
        <v>0</v>
      </c>
      <c r="G611" s="334"/>
      <c r="H611" s="125" t="str">
        <f t="shared" si="9"/>
        <v>00</v>
      </c>
    </row>
    <row r="612" spans="1:8" ht="16.5" hidden="1" customHeight="1">
      <c r="A612" s="125">
        <v>2080713</v>
      </c>
      <c r="B612" s="274" t="s">
        <v>506</v>
      </c>
      <c r="C612" s="335"/>
      <c r="D612" s="335"/>
      <c r="E612" s="335">
        <v>0</v>
      </c>
      <c r="F612" s="335">
        <v>0</v>
      </c>
      <c r="G612" s="334"/>
      <c r="H612" s="125" t="str">
        <f t="shared" si="9"/>
        <v>00</v>
      </c>
    </row>
    <row r="613" spans="1:8" ht="16.5" customHeight="1">
      <c r="A613" s="125">
        <v>2080799</v>
      </c>
      <c r="B613" s="274" t="s">
        <v>507</v>
      </c>
      <c r="C613" s="335">
        <v>650</v>
      </c>
      <c r="D613" s="335">
        <v>650</v>
      </c>
      <c r="E613" s="335">
        <v>850</v>
      </c>
      <c r="F613" s="335">
        <v>850</v>
      </c>
      <c r="G613" s="334">
        <v>1</v>
      </c>
      <c r="H613" s="125" t="str">
        <f t="shared" si="9"/>
        <v>650650850850</v>
      </c>
    </row>
    <row r="614" spans="1:8" ht="16.5" customHeight="1">
      <c r="A614" s="125">
        <v>20808</v>
      </c>
      <c r="B614" s="274" t="s">
        <v>508</v>
      </c>
      <c r="C614" s="335">
        <v>14065</v>
      </c>
      <c r="D614" s="335">
        <v>14065</v>
      </c>
      <c r="E614" s="335">
        <v>12096.29</v>
      </c>
      <c r="F614" s="335">
        <v>12096.29</v>
      </c>
      <c r="G614" s="334">
        <v>1</v>
      </c>
      <c r="H614" s="125" t="str">
        <f t="shared" si="9"/>
        <v>140651406512096.2912096.29</v>
      </c>
    </row>
    <row r="615" spans="1:8" ht="16.5" customHeight="1">
      <c r="A615" s="125">
        <v>2080801</v>
      </c>
      <c r="B615" s="274" t="s">
        <v>509</v>
      </c>
      <c r="C615" s="335">
        <v>800</v>
      </c>
      <c r="D615" s="335">
        <v>800</v>
      </c>
      <c r="E615" s="335">
        <v>1694.64</v>
      </c>
      <c r="F615" s="335">
        <v>1694.64</v>
      </c>
      <c r="G615" s="334">
        <v>1</v>
      </c>
      <c r="H615" s="125" t="str">
        <f t="shared" si="9"/>
        <v>8008001694.641694.64</v>
      </c>
    </row>
    <row r="616" spans="1:8" ht="16.5" customHeight="1">
      <c r="A616" s="125">
        <v>2080802</v>
      </c>
      <c r="B616" s="274" t="s">
        <v>510</v>
      </c>
      <c r="C616" s="335">
        <v>1872</v>
      </c>
      <c r="D616" s="335">
        <v>1872</v>
      </c>
      <c r="E616" s="335">
        <v>1220.49</v>
      </c>
      <c r="F616" s="335">
        <v>1220.49</v>
      </c>
      <c r="G616" s="334">
        <v>1</v>
      </c>
      <c r="H616" s="125" t="str">
        <f t="shared" si="9"/>
        <v>187218721220.491220.49</v>
      </c>
    </row>
    <row r="617" spans="1:8" ht="16.5" customHeight="1">
      <c r="A617" s="125">
        <v>2080803</v>
      </c>
      <c r="B617" s="274" t="s">
        <v>511</v>
      </c>
      <c r="C617" s="335">
        <v>7687</v>
      </c>
      <c r="D617" s="335">
        <v>7687</v>
      </c>
      <c r="E617" s="335">
        <v>7928.24</v>
      </c>
      <c r="F617" s="335">
        <v>7928.24</v>
      </c>
      <c r="G617" s="334">
        <v>1</v>
      </c>
      <c r="H617" s="125" t="str">
        <f t="shared" si="9"/>
        <v>768776877928.247928.24</v>
      </c>
    </row>
    <row r="618" spans="1:8" ht="16.5" customHeight="1">
      <c r="A618" s="125">
        <v>2080804</v>
      </c>
      <c r="B618" s="274" t="s">
        <v>512</v>
      </c>
      <c r="C618" s="335">
        <v>109</v>
      </c>
      <c r="D618" s="335">
        <v>109</v>
      </c>
      <c r="E618" s="335">
        <v>139.91999999999999</v>
      </c>
      <c r="F618" s="335">
        <v>139.91999999999999</v>
      </c>
      <c r="G618" s="334">
        <v>1</v>
      </c>
      <c r="H618" s="125" t="str">
        <f t="shared" si="9"/>
        <v>109109139.92139.92</v>
      </c>
    </row>
    <row r="619" spans="1:8" ht="16.5" hidden="1" customHeight="1">
      <c r="A619" s="125">
        <v>2080805</v>
      </c>
      <c r="B619" s="274" t="s">
        <v>513</v>
      </c>
      <c r="C619" s="335"/>
      <c r="D619" s="335"/>
      <c r="E619" s="335">
        <v>0</v>
      </c>
      <c r="F619" s="335">
        <v>0</v>
      </c>
      <c r="G619" s="334"/>
      <c r="H619" s="125" t="str">
        <f t="shared" si="9"/>
        <v>00</v>
      </c>
    </row>
    <row r="620" spans="1:8" ht="16.5" hidden="1" customHeight="1">
      <c r="A620" s="125">
        <v>2080806</v>
      </c>
      <c r="B620" s="274" t="s">
        <v>514</v>
      </c>
      <c r="C620" s="335"/>
      <c r="D620" s="335"/>
      <c r="E620" s="335">
        <v>0</v>
      </c>
      <c r="F620" s="335">
        <v>0</v>
      </c>
      <c r="G620" s="334"/>
      <c r="H620" s="125" t="str">
        <f t="shared" si="9"/>
        <v>00</v>
      </c>
    </row>
    <row r="621" spans="1:8" ht="16.5" customHeight="1">
      <c r="A621" s="125">
        <v>2080899</v>
      </c>
      <c r="B621" s="274" t="s">
        <v>515</v>
      </c>
      <c r="C621" s="335">
        <v>1597</v>
      </c>
      <c r="D621" s="335">
        <v>1597</v>
      </c>
      <c r="E621" s="335">
        <v>1113</v>
      </c>
      <c r="F621" s="335">
        <v>1113</v>
      </c>
      <c r="G621" s="334">
        <v>1</v>
      </c>
      <c r="H621" s="125" t="str">
        <f t="shared" si="9"/>
        <v>1597159711131113</v>
      </c>
    </row>
    <row r="622" spans="1:8" ht="16.5" customHeight="1">
      <c r="A622" s="125">
        <v>20809</v>
      </c>
      <c r="B622" s="274" t="s">
        <v>516</v>
      </c>
      <c r="C622" s="335">
        <v>1431</v>
      </c>
      <c r="D622" s="335">
        <v>1431</v>
      </c>
      <c r="E622" s="335">
        <v>2845</v>
      </c>
      <c r="F622" s="335">
        <v>2845</v>
      </c>
      <c r="G622" s="334">
        <v>1</v>
      </c>
      <c r="H622" s="125" t="str">
        <f t="shared" si="9"/>
        <v>1431143128452845</v>
      </c>
    </row>
    <row r="623" spans="1:8" ht="16.5" customHeight="1">
      <c r="A623" s="125">
        <v>2080901</v>
      </c>
      <c r="B623" s="274" t="s">
        <v>517</v>
      </c>
      <c r="C623" s="335">
        <v>510</v>
      </c>
      <c r="D623" s="335">
        <v>510</v>
      </c>
      <c r="E623" s="335">
        <v>1494</v>
      </c>
      <c r="F623" s="335">
        <v>1494</v>
      </c>
      <c r="G623" s="334">
        <v>1</v>
      </c>
      <c r="H623" s="125" t="str">
        <f t="shared" si="9"/>
        <v>51051014941494</v>
      </c>
    </row>
    <row r="624" spans="1:8" ht="16.5" customHeight="1">
      <c r="A624" s="125">
        <v>2080902</v>
      </c>
      <c r="B624" s="274" t="s">
        <v>518</v>
      </c>
      <c r="C624" s="335">
        <v>670</v>
      </c>
      <c r="D624" s="335">
        <v>670</v>
      </c>
      <c r="E624" s="335">
        <v>551</v>
      </c>
      <c r="F624" s="335">
        <v>551</v>
      </c>
      <c r="G624" s="334">
        <v>1</v>
      </c>
      <c r="H624" s="125" t="str">
        <f t="shared" si="9"/>
        <v>670670551551</v>
      </c>
    </row>
    <row r="625" spans="1:8" ht="16.5" customHeight="1">
      <c r="A625" s="125">
        <v>2080903</v>
      </c>
      <c r="B625" s="274" t="s">
        <v>519</v>
      </c>
      <c r="C625" s="335">
        <v>27</v>
      </c>
      <c r="D625" s="335">
        <v>27</v>
      </c>
      <c r="E625" s="335">
        <v>39</v>
      </c>
      <c r="F625" s="335">
        <v>39</v>
      </c>
      <c r="G625" s="334">
        <v>1</v>
      </c>
      <c r="H625" s="125" t="str">
        <f t="shared" si="9"/>
        <v>27273939</v>
      </c>
    </row>
    <row r="626" spans="1:8" ht="16.5" customHeight="1">
      <c r="A626" s="125">
        <v>2080904</v>
      </c>
      <c r="B626" s="274" t="s">
        <v>520</v>
      </c>
      <c r="C626" s="335">
        <v>94</v>
      </c>
      <c r="D626" s="335">
        <v>94</v>
      </c>
      <c r="E626" s="335">
        <v>219</v>
      </c>
      <c r="F626" s="335">
        <v>219</v>
      </c>
      <c r="G626" s="334">
        <v>1</v>
      </c>
      <c r="H626" s="125" t="str">
        <f t="shared" si="9"/>
        <v>9494219219</v>
      </c>
    </row>
    <row r="627" spans="1:8" ht="16.5" customHeight="1">
      <c r="A627" s="125">
        <v>2080905</v>
      </c>
      <c r="B627" s="274" t="s">
        <v>521</v>
      </c>
      <c r="C627" s="335">
        <v>0</v>
      </c>
      <c r="D627" s="335">
        <v>0</v>
      </c>
      <c r="E627" s="335">
        <v>542</v>
      </c>
      <c r="F627" s="335">
        <v>542</v>
      </c>
      <c r="G627" s="334">
        <v>1</v>
      </c>
      <c r="H627" s="125" t="str">
        <f t="shared" si="9"/>
        <v>00542542</v>
      </c>
    </row>
    <row r="628" spans="1:8" ht="16.5" hidden="1" customHeight="1">
      <c r="A628" s="125">
        <v>2080999</v>
      </c>
      <c r="B628" s="274" t="s">
        <v>522</v>
      </c>
      <c r="C628" s="335"/>
      <c r="D628" s="335"/>
      <c r="E628" s="335">
        <v>0</v>
      </c>
      <c r="F628" s="335">
        <v>0</v>
      </c>
      <c r="G628" s="334"/>
      <c r="H628" s="125" t="str">
        <f t="shared" si="9"/>
        <v>00</v>
      </c>
    </row>
    <row r="629" spans="1:8" ht="16.5" customHeight="1">
      <c r="A629" s="125">
        <v>20810</v>
      </c>
      <c r="B629" s="274" t="s">
        <v>523</v>
      </c>
      <c r="C629" s="335">
        <v>2956</v>
      </c>
      <c r="D629" s="335">
        <v>2956</v>
      </c>
      <c r="E629" s="335">
        <v>3810.86</v>
      </c>
      <c r="F629" s="335">
        <v>3810.86</v>
      </c>
      <c r="G629" s="334">
        <v>1</v>
      </c>
      <c r="H629" s="125" t="str">
        <f t="shared" si="9"/>
        <v>295629563810.863810.86</v>
      </c>
    </row>
    <row r="630" spans="1:8" ht="16.5" customHeight="1">
      <c r="A630" s="125">
        <v>2081001</v>
      </c>
      <c r="B630" s="274" t="s">
        <v>524</v>
      </c>
      <c r="C630" s="335">
        <v>200</v>
      </c>
      <c r="D630" s="335">
        <v>200</v>
      </c>
      <c r="E630" s="335">
        <v>316</v>
      </c>
      <c r="F630" s="335">
        <v>316</v>
      </c>
      <c r="G630" s="334">
        <v>1</v>
      </c>
      <c r="H630" s="125" t="str">
        <f t="shared" si="9"/>
        <v>200200316316</v>
      </c>
    </row>
    <row r="631" spans="1:8" ht="16.5" customHeight="1">
      <c r="A631" s="125">
        <v>2081002</v>
      </c>
      <c r="B631" s="274" t="s">
        <v>525</v>
      </c>
      <c r="C631" s="335">
        <v>1920</v>
      </c>
      <c r="D631" s="335">
        <v>1920</v>
      </c>
      <c r="E631" s="335">
        <v>2490</v>
      </c>
      <c r="F631" s="335">
        <v>2490</v>
      </c>
      <c r="G631" s="334">
        <v>1</v>
      </c>
      <c r="H631" s="125" t="str">
        <f t="shared" si="9"/>
        <v>1920192024902490</v>
      </c>
    </row>
    <row r="632" spans="1:8" ht="16.5" hidden="1" customHeight="1">
      <c r="A632" s="125">
        <v>2081003</v>
      </c>
      <c r="B632" s="274" t="s">
        <v>526</v>
      </c>
      <c r="C632" s="335"/>
      <c r="D632" s="335"/>
      <c r="E632" s="335">
        <v>0</v>
      </c>
      <c r="F632" s="335">
        <v>0</v>
      </c>
      <c r="G632" s="334"/>
      <c r="H632" s="125" t="str">
        <f t="shared" si="9"/>
        <v>00</v>
      </c>
    </row>
    <row r="633" spans="1:8" ht="16.5" customHeight="1">
      <c r="A633" s="125">
        <v>2081004</v>
      </c>
      <c r="B633" s="274" t="s">
        <v>527</v>
      </c>
      <c r="C633" s="335">
        <v>205</v>
      </c>
      <c r="D633" s="335">
        <v>205</v>
      </c>
      <c r="E633" s="335">
        <v>249.35</v>
      </c>
      <c r="F633" s="335">
        <v>249.35</v>
      </c>
      <c r="G633" s="334">
        <v>1</v>
      </c>
      <c r="H633" s="125" t="str">
        <f t="shared" si="9"/>
        <v>205205249.35249.35</v>
      </c>
    </row>
    <row r="634" spans="1:8" ht="16.5" customHeight="1">
      <c r="A634" s="125">
        <v>2081005</v>
      </c>
      <c r="B634" s="274" t="s">
        <v>528</v>
      </c>
      <c r="C634" s="335">
        <v>631</v>
      </c>
      <c r="D634" s="335">
        <v>631</v>
      </c>
      <c r="E634" s="335">
        <v>755.51</v>
      </c>
      <c r="F634" s="335">
        <v>755.51</v>
      </c>
      <c r="G634" s="334">
        <v>1</v>
      </c>
      <c r="H634" s="125" t="str">
        <f t="shared" si="9"/>
        <v>631631755.51755.51</v>
      </c>
    </row>
    <row r="635" spans="1:8" ht="16.5" hidden="1" customHeight="1">
      <c r="A635" s="125">
        <v>2081099</v>
      </c>
      <c r="B635" s="274" t="s">
        <v>529</v>
      </c>
      <c r="C635" s="335"/>
      <c r="D635" s="335"/>
      <c r="E635" s="335">
        <v>0</v>
      </c>
      <c r="F635" s="335">
        <v>0</v>
      </c>
      <c r="G635" s="334"/>
      <c r="H635" s="125" t="str">
        <f t="shared" si="9"/>
        <v>00</v>
      </c>
    </row>
    <row r="636" spans="1:8" ht="16.5" customHeight="1">
      <c r="A636" s="125">
        <v>20811</v>
      </c>
      <c r="B636" s="274" t="s">
        <v>530</v>
      </c>
      <c r="C636" s="335">
        <v>2141</v>
      </c>
      <c r="D636" s="335">
        <v>2141</v>
      </c>
      <c r="E636" s="335">
        <v>4055.94</v>
      </c>
      <c r="F636" s="335">
        <v>4055.94</v>
      </c>
      <c r="G636" s="334">
        <v>1</v>
      </c>
      <c r="H636" s="125" t="str">
        <f t="shared" si="9"/>
        <v>214121414055.944055.94</v>
      </c>
    </row>
    <row r="637" spans="1:8" ht="16.5" customHeight="1">
      <c r="A637" s="125">
        <v>2081101</v>
      </c>
      <c r="B637" s="274" t="s">
        <v>94</v>
      </c>
      <c r="C637" s="335">
        <v>94</v>
      </c>
      <c r="D637" s="335">
        <v>94</v>
      </c>
      <c r="E637" s="335">
        <v>105.87</v>
      </c>
      <c r="F637" s="335">
        <v>105.87</v>
      </c>
      <c r="G637" s="334">
        <v>1</v>
      </c>
      <c r="H637" s="125" t="str">
        <f t="shared" si="9"/>
        <v>9494105.87105.87</v>
      </c>
    </row>
    <row r="638" spans="1:8" ht="16.5" hidden="1" customHeight="1">
      <c r="A638" s="125">
        <v>2081102</v>
      </c>
      <c r="B638" s="274" t="s">
        <v>95</v>
      </c>
      <c r="C638" s="335"/>
      <c r="D638" s="335"/>
      <c r="E638" s="335">
        <v>0</v>
      </c>
      <c r="F638" s="335">
        <v>0</v>
      </c>
      <c r="G638" s="334"/>
      <c r="H638" s="125" t="str">
        <f t="shared" si="9"/>
        <v>00</v>
      </c>
    </row>
    <row r="639" spans="1:8" ht="16.5" hidden="1" customHeight="1">
      <c r="A639" s="125">
        <v>2081103</v>
      </c>
      <c r="B639" s="274" t="s">
        <v>96</v>
      </c>
      <c r="C639" s="335"/>
      <c r="D639" s="335"/>
      <c r="E639" s="335">
        <v>0</v>
      </c>
      <c r="F639" s="335">
        <v>0</v>
      </c>
      <c r="G639" s="334"/>
      <c r="H639" s="125" t="str">
        <f t="shared" si="9"/>
        <v>00</v>
      </c>
    </row>
    <row r="640" spans="1:8" ht="16.5" customHeight="1">
      <c r="A640" s="125">
        <v>2081104</v>
      </c>
      <c r="B640" s="274" t="s">
        <v>531</v>
      </c>
      <c r="C640" s="335">
        <v>398</v>
      </c>
      <c r="D640" s="335">
        <v>398</v>
      </c>
      <c r="E640" s="335">
        <v>583.91999999999996</v>
      </c>
      <c r="F640" s="335">
        <v>583.91999999999996</v>
      </c>
      <c r="G640" s="334">
        <v>1</v>
      </c>
      <c r="H640" s="125" t="str">
        <f t="shared" si="9"/>
        <v>398398583.92583.92</v>
      </c>
    </row>
    <row r="641" spans="1:8" ht="16.5" customHeight="1">
      <c r="A641" s="125">
        <v>2081105</v>
      </c>
      <c r="B641" s="274" t="s">
        <v>532</v>
      </c>
      <c r="C641" s="335">
        <v>108</v>
      </c>
      <c r="D641" s="335">
        <v>108</v>
      </c>
      <c r="E641" s="335">
        <v>230.08</v>
      </c>
      <c r="F641" s="335">
        <v>230.08</v>
      </c>
      <c r="G641" s="334">
        <v>1</v>
      </c>
      <c r="H641" s="125" t="str">
        <f t="shared" si="9"/>
        <v>108108230.08230.08</v>
      </c>
    </row>
    <row r="642" spans="1:8" ht="16.5" hidden="1" customHeight="1">
      <c r="A642" s="125">
        <v>2081106</v>
      </c>
      <c r="B642" s="274" t="s">
        <v>533</v>
      </c>
      <c r="C642" s="335"/>
      <c r="D642" s="335"/>
      <c r="E642" s="335">
        <v>0</v>
      </c>
      <c r="F642" s="335">
        <v>0</v>
      </c>
      <c r="G642" s="334"/>
      <c r="H642" s="125" t="str">
        <f t="shared" si="9"/>
        <v>00</v>
      </c>
    </row>
    <row r="643" spans="1:8" ht="16.5" customHeight="1">
      <c r="A643" s="125">
        <v>2081107</v>
      </c>
      <c r="B643" s="274" t="s">
        <v>534</v>
      </c>
      <c r="C643" s="335">
        <v>784</v>
      </c>
      <c r="D643" s="335">
        <v>784</v>
      </c>
      <c r="E643" s="335">
        <v>2384</v>
      </c>
      <c r="F643" s="335">
        <v>2384</v>
      </c>
      <c r="G643" s="334">
        <v>1</v>
      </c>
      <c r="H643" s="125" t="str">
        <f t="shared" si="9"/>
        <v>78478423842384</v>
      </c>
    </row>
    <row r="644" spans="1:8" ht="16.5" customHeight="1">
      <c r="A644" s="125">
        <v>2081199</v>
      </c>
      <c r="B644" s="274" t="s">
        <v>535</v>
      </c>
      <c r="C644" s="335">
        <v>757</v>
      </c>
      <c r="D644" s="335">
        <v>757</v>
      </c>
      <c r="E644" s="335">
        <v>752.07</v>
      </c>
      <c r="F644" s="335">
        <v>752.07</v>
      </c>
      <c r="G644" s="334">
        <v>1</v>
      </c>
      <c r="H644" s="125" t="str">
        <f t="shared" si="9"/>
        <v>757757752.07752.07</v>
      </c>
    </row>
    <row r="645" spans="1:8" ht="16.5" hidden="1" customHeight="1">
      <c r="A645" s="125">
        <v>20816</v>
      </c>
      <c r="B645" s="274" t="s">
        <v>536</v>
      </c>
      <c r="C645" s="335"/>
      <c r="D645" s="335"/>
      <c r="E645" s="335">
        <v>0</v>
      </c>
      <c r="F645" s="335">
        <v>0</v>
      </c>
      <c r="G645" s="334"/>
      <c r="H645" s="125" t="str">
        <f t="shared" si="9"/>
        <v>00</v>
      </c>
    </row>
    <row r="646" spans="1:8" ht="16.5" hidden="1" customHeight="1">
      <c r="A646" s="125">
        <v>2081601</v>
      </c>
      <c r="B646" s="274" t="s">
        <v>94</v>
      </c>
      <c r="C646" s="335"/>
      <c r="D646" s="335"/>
      <c r="E646" s="335">
        <v>0</v>
      </c>
      <c r="F646" s="335">
        <v>0</v>
      </c>
      <c r="G646" s="334"/>
      <c r="H646" s="125" t="str">
        <f t="shared" si="9"/>
        <v>00</v>
      </c>
    </row>
    <row r="647" spans="1:8" ht="16.5" hidden="1" customHeight="1">
      <c r="A647" s="125">
        <v>2081602</v>
      </c>
      <c r="B647" s="274" t="s">
        <v>95</v>
      </c>
      <c r="C647" s="335"/>
      <c r="D647" s="335"/>
      <c r="E647" s="335">
        <v>0</v>
      </c>
      <c r="F647" s="335">
        <v>0</v>
      </c>
      <c r="G647" s="334"/>
      <c r="H647" s="125" t="str">
        <f t="shared" ref="H647:H710" si="10">C647&amp;D647&amp;E647&amp;F647</f>
        <v>00</v>
      </c>
    </row>
    <row r="648" spans="1:8" ht="16.5" hidden="1" customHeight="1">
      <c r="A648" s="125">
        <v>2081603</v>
      </c>
      <c r="B648" s="274" t="s">
        <v>96</v>
      </c>
      <c r="C648" s="335"/>
      <c r="D648" s="335"/>
      <c r="E648" s="335">
        <v>0</v>
      </c>
      <c r="F648" s="335">
        <v>0</v>
      </c>
      <c r="G648" s="334"/>
      <c r="H648" s="125" t="str">
        <f t="shared" si="10"/>
        <v>00</v>
      </c>
    </row>
    <row r="649" spans="1:8" ht="16.5" hidden="1" customHeight="1">
      <c r="A649" s="125">
        <v>2081699</v>
      </c>
      <c r="B649" s="274" t="s">
        <v>537</v>
      </c>
      <c r="C649" s="335"/>
      <c r="D649" s="335"/>
      <c r="E649" s="335">
        <v>0</v>
      </c>
      <c r="F649" s="335">
        <v>0</v>
      </c>
      <c r="G649" s="334"/>
      <c r="H649" s="125" t="str">
        <f t="shared" si="10"/>
        <v>00</v>
      </c>
    </row>
    <row r="650" spans="1:8" ht="16.5" customHeight="1">
      <c r="A650" s="125">
        <v>20819</v>
      </c>
      <c r="B650" s="274" t="s">
        <v>538</v>
      </c>
      <c r="C650" s="335">
        <v>11000</v>
      </c>
      <c r="D650" s="335">
        <v>11000</v>
      </c>
      <c r="E650" s="335">
        <v>25073</v>
      </c>
      <c r="F650" s="335">
        <v>25073</v>
      </c>
      <c r="G650" s="334">
        <v>1</v>
      </c>
      <c r="H650" s="125" t="str">
        <f t="shared" si="10"/>
        <v>11000110002507325073</v>
      </c>
    </row>
    <row r="651" spans="1:8" ht="16.5" customHeight="1">
      <c r="A651" s="125">
        <v>2081901</v>
      </c>
      <c r="B651" s="274" t="s">
        <v>539</v>
      </c>
      <c r="C651" s="335">
        <v>5500</v>
      </c>
      <c r="D651" s="335">
        <v>5500</v>
      </c>
      <c r="E651" s="335">
        <v>11668</v>
      </c>
      <c r="F651" s="335">
        <v>11668</v>
      </c>
      <c r="G651" s="334">
        <v>1</v>
      </c>
      <c r="H651" s="125" t="str">
        <f t="shared" si="10"/>
        <v>550055001166811668</v>
      </c>
    </row>
    <row r="652" spans="1:8" ht="16.5" customHeight="1">
      <c r="A652" s="125">
        <v>2081902</v>
      </c>
      <c r="B652" s="274" t="s">
        <v>540</v>
      </c>
      <c r="C652" s="335">
        <v>5500</v>
      </c>
      <c r="D652" s="335">
        <v>5500</v>
      </c>
      <c r="E652" s="335">
        <v>13405</v>
      </c>
      <c r="F652" s="335">
        <v>13405</v>
      </c>
      <c r="G652" s="334">
        <v>1</v>
      </c>
      <c r="H652" s="125" t="str">
        <f t="shared" si="10"/>
        <v>550055001340513405</v>
      </c>
    </row>
    <row r="653" spans="1:8" ht="16.5" customHeight="1">
      <c r="A653" s="125">
        <v>20820</v>
      </c>
      <c r="B653" s="274" t="s">
        <v>541</v>
      </c>
      <c r="C653" s="335">
        <v>1736</v>
      </c>
      <c r="D653" s="335">
        <v>1736</v>
      </c>
      <c r="E653" s="335">
        <v>1529.68</v>
      </c>
      <c r="F653" s="335">
        <v>1529.68</v>
      </c>
      <c r="G653" s="334">
        <v>1</v>
      </c>
      <c r="H653" s="125" t="str">
        <f t="shared" si="10"/>
        <v>173617361529.681529.68</v>
      </c>
    </row>
    <row r="654" spans="1:8" ht="16.5" customHeight="1">
      <c r="A654" s="125">
        <v>2082001</v>
      </c>
      <c r="B654" s="274" t="s">
        <v>542</v>
      </c>
      <c r="C654" s="335">
        <v>1634</v>
      </c>
      <c r="D654" s="335">
        <v>1634</v>
      </c>
      <c r="E654" s="335">
        <v>1308</v>
      </c>
      <c r="F654" s="335">
        <v>1308</v>
      </c>
      <c r="G654" s="334">
        <v>1</v>
      </c>
      <c r="H654" s="125" t="str">
        <f t="shared" si="10"/>
        <v>1634163413081308</v>
      </c>
    </row>
    <row r="655" spans="1:8" ht="16.5" customHeight="1">
      <c r="A655" s="125">
        <v>2082002</v>
      </c>
      <c r="B655" s="274" t="s">
        <v>543</v>
      </c>
      <c r="C655" s="335">
        <v>102</v>
      </c>
      <c r="D655" s="335">
        <v>102</v>
      </c>
      <c r="E655" s="335">
        <v>221.68</v>
      </c>
      <c r="F655" s="335">
        <v>221.68</v>
      </c>
      <c r="G655" s="334">
        <v>1</v>
      </c>
      <c r="H655" s="125" t="str">
        <f t="shared" si="10"/>
        <v>102102221.68221.68</v>
      </c>
    </row>
    <row r="656" spans="1:8" ht="16.5" customHeight="1">
      <c r="A656" s="125">
        <v>20821</v>
      </c>
      <c r="B656" s="274" t="s">
        <v>544</v>
      </c>
      <c r="C656" s="335">
        <v>6482</v>
      </c>
      <c r="D656" s="335">
        <v>6482</v>
      </c>
      <c r="E656" s="335">
        <v>11883.4</v>
      </c>
      <c r="F656" s="335">
        <v>11883.4</v>
      </c>
      <c r="G656" s="334">
        <v>1</v>
      </c>
      <c r="H656" s="125" t="str">
        <f t="shared" si="10"/>
        <v>6482648211883.411883.4</v>
      </c>
    </row>
    <row r="657" spans="1:8" ht="16.5" customHeight="1">
      <c r="A657" s="125">
        <v>2082101</v>
      </c>
      <c r="B657" s="274" t="s">
        <v>545</v>
      </c>
      <c r="C657" s="335">
        <v>4300</v>
      </c>
      <c r="D657" s="335">
        <v>4300</v>
      </c>
      <c r="E657" s="335">
        <v>8246</v>
      </c>
      <c r="F657" s="335">
        <v>8246</v>
      </c>
      <c r="G657" s="334">
        <v>1</v>
      </c>
      <c r="H657" s="125" t="str">
        <f t="shared" si="10"/>
        <v>4300430082468246</v>
      </c>
    </row>
    <row r="658" spans="1:8" ht="16.5" customHeight="1">
      <c r="A658" s="125">
        <v>2082102</v>
      </c>
      <c r="B658" s="274" t="s">
        <v>546</v>
      </c>
      <c r="C658" s="335">
        <v>2182</v>
      </c>
      <c r="D658" s="335">
        <v>2182</v>
      </c>
      <c r="E658" s="335">
        <v>3637.4</v>
      </c>
      <c r="F658" s="335">
        <v>3637.4</v>
      </c>
      <c r="G658" s="334">
        <v>1</v>
      </c>
      <c r="H658" s="125" t="str">
        <f t="shared" si="10"/>
        <v>218221823637.43637.4</v>
      </c>
    </row>
    <row r="659" spans="1:8" ht="16.5" hidden="1" customHeight="1">
      <c r="A659" s="125">
        <v>20824</v>
      </c>
      <c r="B659" s="274" t="s">
        <v>547</v>
      </c>
      <c r="C659" s="335"/>
      <c r="D659" s="335"/>
      <c r="E659" s="335">
        <v>0</v>
      </c>
      <c r="F659" s="335">
        <v>0</v>
      </c>
      <c r="G659" s="334"/>
      <c r="H659" s="125" t="str">
        <f t="shared" si="10"/>
        <v>00</v>
      </c>
    </row>
    <row r="660" spans="1:8" ht="16.5" hidden="1" customHeight="1">
      <c r="A660" s="125">
        <v>2082401</v>
      </c>
      <c r="B660" s="274" t="s">
        <v>548</v>
      </c>
      <c r="C660" s="335"/>
      <c r="D660" s="335"/>
      <c r="E660" s="335">
        <v>0</v>
      </c>
      <c r="F660" s="335">
        <v>0</v>
      </c>
      <c r="G660" s="334"/>
      <c r="H660" s="125" t="str">
        <f t="shared" si="10"/>
        <v>00</v>
      </c>
    </row>
    <row r="661" spans="1:8" ht="16.5" hidden="1" customHeight="1">
      <c r="A661" s="125">
        <v>2082402</v>
      </c>
      <c r="B661" s="274" t="s">
        <v>549</v>
      </c>
      <c r="C661" s="335"/>
      <c r="D661" s="335"/>
      <c r="E661" s="335">
        <v>0</v>
      </c>
      <c r="F661" s="335">
        <v>0</v>
      </c>
      <c r="G661" s="334"/>
      <c r="H661" s="125" t="str">
        <f t="shared" si="10"/>
        <v>00</v>
      </c>
    </row>
    <row r="662" spans="1:8" ht="16.5" customHeight="1">
      <c r="A662" s="125">
        <v>20825</v>
      </c>
      <c r="B662" s="274" t="s">
        <v>550</v>
      </c>
      <c r="C662" s="335">
        <v>1854</v>
      </c>
      <c r="D662" s="335">
        <v>1854</v>
      </c>
      <c r="E662" s="335">
        <v>1912</v>
      </c>
      <c r="F662" s="335">
        <v>1912</v>
      </c>
      <c r="G662" s="334">
        <v>1</v>
      </c>
      <c r="H662" s="125" t="str">
        <f t="shared" si="10"/>
        <v>1854185419121912</v>
      </c>
    </row>
    <row r="663" spans="1:8" ht="16.5" customHeight="1">
      <c r="A663" s="125">
        <v>2082501</v>
      </c>
      <c r="B663" s="274" t="s">
        <v>551</v>
      </c>
      <c r="C663" s="335">
        <v>897</v>
      </c>
      <c r="D663" s="335">
        <v>897</v>
      </c>
      <c r="E663" s="335">
        <v>897</v>
      </c>
      <c r="F663" s="335">
        <v>897</v>
      </c>
      <c r="G663" s="334">
        <v>1</v>
      </c>
      <c r="H663" s="125" t="str">
        <f t="shared" si="10"/>
        <v>897897897897</v>
      </c>
    </row>
    <row r="664" spans="1:8" ht="16.5" customHeight="1">
      <c r="A664" s="125">
        <v>2082502</v>
      </c>
      <c r="B664" s="274" t="s">
        <v>552</v>
      </c>
      <c r="C664" s="335">
        <v>957</v>
      </c>
      <c r="D664" s="335">
        <v>957</v>
      </c>
      <c r="E664" s="335">
        <v>1015</v>
      </c>
      <c r="F664" s="335">
        <v>1015</v>
      </c>
      <c r="G664" s="334">
        <v>1</v>
      </c>
      <c r="H664" s="125" t="str">
        <f t="shared" si="10"/>
        <v>95795710151015</v>
      </c>
    </row>
    <row r="665" spans="1:8" ht="16.5" hidden="1" customHeight="1">
      <c r="A665" s="125">
        <v>20826</v>
      </c>
      <c r="B665" s="274" t="s">
        <v>553</v>
      </c>
      <c r="C665" s="335"/>
      <c r="D665" s="335"/>
      <c r="E665" s="335">
        <v>0</v>
      </c>
      <c r="F665" s="335">
        <v>0</v>
      </c>
      <c r="G665" s="334"/>
      <c r="H665" s="125" t="str">
        <f t="shared" si="10"/>
        <v>00</v>
      </c>
    </row>
    <row r="666" spans="1:8" ht="16.5" hidden="1" customHeight="1">
      <c r="A666" s="125">
        <v>2082601</v>
      </c>
      <c r="B666" s="274" t="s">
        <v>554</v>
      </c>
      <c r="C666" s="335"/>
      <c r="D666" s="335"/>
      <c r="E666" s="335">
        <v>0</v>
      </c>
      <c r="F666" s="335">
        <v>0</v>
      </c>
      <c r="G666" s="334"/>
      <c r="H666" s="125" t="str">
        <f t="shared" si="10"/>
        <v>00</v>
      </c>
    </row>
    <row r="667" spans="1:8" ht="16.5" hidden="1" customHeight="1">
      <c r="A667" s="125">
        <v>2082602</v>
      </c>
      <c r="B667" s="274" t="s">
        <v>555</v>
      </c>
      <c r="C667" s="335"/>
      <c r="D667" s="335"/>
      <c r="E667" s="335">
        <v>0</v>
      </c>
      <c r="F667" s="335">
        <v>0</v>
      </c>
      <c r="G667" s="334"/>
      <c r="H667" s="125" t="str">
        <f t="shared" si="10"/>
        <v>00</v>
      </c>
    </row>
    <row r="668" spans="1:8" ht="16.5" hidden="1" customHeight="1">
      <c r="A668" s="125">
        <v>2082699</v>
      </c>
      <c r="B668" s="274" t="s">
        <v>556</v>
      </c>
      <c r="C668" s="335"/>
      <c r="D668" s="335"/>
      <c r="E668" s="335">
        <v>0</v>
      </c>
      <c r="F668" s="335">
        <v>0</v>
      </c>
      <c r="G668" s="334"/>
      <c r="H668" s="125" t="str">
        <f t="shared" si="10"/>
        <v>00</v>
      </c>
    </row>
    <row r="669" spans="1:8" ht="16.5" customHeight="1">
      <c r="A669" s="125">
        <v>20827</v>
      </c>
      <c r="B669" s="274" t="s">
        <v>557</v>
      </c>
      <c r="C669" s="335">
        <v>0</v>
      </c>
      <c r="D669" s="335">
        <v>0</v>
      </c>
      <c r="E669" s="335">
        <v>588.39</v>
      </c>
      <c r="F669" s="335">
        <v>588.39</v>
      </c>
      <c r="G669" s="334">
        <v>1</v>
      </c>
      <c r="H669" s="125" t="str">
        <f t="shared" si="10"/>
        <v>00588.39588.39</v>
      </c>
    </row>
    <row r="670" spans="1:8" ht="16.5" hidden="1" customHeight="1">
      <c r="A670" s="125">
        <v>2082701</v>
      </c>
      <c r="B670" s="274" t="s">
        <v>558</v>
      </c>
      <c r="C670" s="335"/>
      <c r="D670" s="335"/>
      <c r="E670" s="335">
        <v>0</v>
      </c>
      <c r="F670" s="335">
        <v>0</v>
      </c>
      <c r="G670" s="334"/>
      <c r="H670" s="125" t="str">
        <f t="shared" si="10"/>
        <v>00</v>
      </c>
    </row>
    <row r="671" spans="1:8" ht="16.5" customHeight="1">
      <c r="A671" s="125">
        <v>2082702</v>
      </c>
      <c r="B671" s="274" t="s">
        <v>559</v>
      </c>
      <c r="C671" s="335">
        <v>0</v>
      </c>
      <c r="D671" s="335">
        <v>0</v>
      </c>
      <c r="E671" s="335">
        <v>588.39</v>
      </c>
      <c r="F671" s="335">
        <v>588.39</v>
      </c>
      <c r="G671" s="334">
        <v>1</v>
      </c>
      <c r="H671" s="125" t="str">
        <f t="shared" si="10"/>
        <v>00588.39588.39</v>
      </c>
    </row>
    <row r="672" spans="1:8" ht="16.5" hidden="1" customHeight="1">
      <c r="A672" s="125">
        <v>2082703</v>
      </c>
      <c r="B672" s="274" t="s">
        <v>560</v>
      </c>
      <c r="C672" s="335"/>
      <c r="D672" s="335"/>
      <c r="E672" s="335">
        <v>0</v>
      </c>
      <c r="F672" s="335">
        <v>0</v>
      </c>
      <c r="G672" s="334"/>
      <c r="H672" s="125" t="str">
        <f t="shared" si="10"/>
        <v>00</v>
      </c>
    </row>
    <row r="673" spans="1:8" ht="16.5" hidden="1" customHeight="1">
      <c r="A673" s="125">
        <v>2082799</v>
      </c>
      <c r="B673" s="274" t="s">
        <v>561</v>
      </c>
      <c r="C673" s="335"/>
      <c r="D673" s="335"/>
      <c r="E673" s="335">
        <v>0</v>
      </c>
      <c r="F673" s="335">
        <v>0</v>
      </c>
      <c r="G673" s="334"/>
      <c r="H673" s="125" t="str">
        <f t="shared" si="10"/>
        <v>00</v>
      </c>
    </row>
    <row r="674" spans="1:8" ht="16.5" customHeight="1">
      <c r="A674" s="125">
        <v>20828</v>
      </c>
      <c r="B674" s="274" t="s">
        <v>562</v>
      </c>
      <c r="C674" s="335"/>
      <c r="D674" s="335"/>
      <c r="E674" s="335">
        <v>702.88</v>
      </c>
      <c r="F674" s="335">
        <v>702.88</v>
      </c>
      <c r="G674" s="334">
        <v>1</v>
      </c>
      <c r="H674" s="125" t="str">
        <f t="shared" si="10"/>
        <v>702.88702.88</v>
      </c>
    </row>
    <row r="675" spans="1:8" ht="16.5" customHeight="1">
      <c r="A675" s="125">
        <v>2082801</v>
      </c>
      <c r="B675" s="274" t="s">
        <v>94</v>
      </c>
      <c r="C675" s="335"/>
      <c r="D675" s="335"/>
      <c r="E675" s="335">
        <v>71.87</v>
      </c>
      <c r="F675" s="335">
        <v>71.87</v>
      </c>
      <c r="G675" s="334">
        <v>1</v>
      </c>
      <c r="H675" s="125" t="str">
        <f t="shared" si="10"/>
        <v>71.8771.87</v>
      </c>
    </row>
    <row r="676" spans="1:8" ht="16.5" customHeight="1">
      <c r="A676" s="125">
        <v>2082802</v>
      </c>
      <c r="B676" s="274" t="s">
        <v>95</v>
      </c>
      <c r="C676" s="335"/>
      <c r="D676" s="335"/>
      <c r="E676" s="335">
        <v>373</v>
      </c>
      <c r="F676" s="335">
        <v>373</v>
      </c>
      <c r="G676" s="334">
        <v>1</v>
      </c>
      <c r="H676" s="125" t="str">
        <f t="shared" si="10"/>
        <v>373373</v>
      </c>
    </row>
    <row r="677" spans="1:8" ht="16.5" hidden="1" customHeight="1">
      <c r="A677" s="125">
        <v>2082803</v>
      </c>
      <c r="B677" s="274" t="s">
        <v>96</v>
      </c>
      <c r="C677" s="335"/>
      <c r="D677" s="335"/>
      <c r="E677" s="335">
        <v>0</v>
      </c>
      <c r="F677" s="335">
        <v>0</v>
      </c>
      <c r="G677" s="334"/>
      <c r="H677" s="125" t="str">
        <f t="shared" si="10"/>
        <v>00</v>
      </c>
    </row>
    <row r="678" spans="1:8" ht="16.5" customHeight="1">
      <c r="A678" s="125">
        <v>2082804</v>
      </c>
      <c r="B678" s="274" t="s">
        <v>563</v>
      </c>
      <c r="C678" s="335"/>
      <c r="D678" s="335"/>
      <c r="E678" s="335">
        <v>17</v>
      </c>
      <c r="F678" s="335">
        <v>17</v>
      </c>
      <c r="G678" s="334">
        <v>1</v>
      </c>
      <c r="H678" s="125" t="str">
        <f t="shared" si="10"/>
        <v>1717</v>
      </c>
    </row>
    <row r="679" spans="1:8" ht="16.5" hidden="1" customHeight="1">
      <c r="A679" s="125">
        <v>2082805</v>
      </c>
      <c r="B679" s="274" t="s">
        <v>564</v>
      </c>
      <c r="C679" s="335"/>
      <c r="D679" s="335"/>
      <c r="E679" s="335">
        <v>0</v>
      </c>
      <c r="F679" s="335">
        <v>0</v>
      </c>
      <c r="G679" s="334"/>
      <c r="H679" s="125" t="str">
        <f t="shared" si="10"/>
        <v>00</v>
      </c>
    </row>
    <row r="680" spans="1:8" ht="16.5" customHeight="1">
      <c r="A680" s="125">
        <v>2082850</v>
      </c>
      <c r="B680" s="274" t="s">
        <v>103</v>
      </c>
      <c r="C680" s="335"/>
      <c r="D680" s="335"/>
      <c r="E680" s="335">
        <v>60.01</v>
      </c>
      <c r="F680" s="335">
        <v>60.01</v>
      </c>
      <c r="G680" s="334">
        <v>1</v>
      </c>
      <c r="H680" s="125" t="str">
        <f t="shared" si="10"/>
        <v>60.0160.01</v>
      </c>
    </row>
    <row r="681" spans="1:8" ht="16.5" customHeight="1">
      <c r="A681" s="125">
        <v>2082899</v>
      </c>
      <c r="B681" s="274" t="s">
        <v>565</v>
      </c>
      <c r="C681" s="335"/>
      <c r="D681" s="335"/>
      <c r="E681" s="335">
        <v>181</v>
      </c>
      <c r="F681" s="335">
        <v>181</v>
      </c>
      <c r="G681" s="334">
        <v>1</v>
      </c>
      <c r="H681" s="125" t="str">
        <f t="shared" si="10"/>
        <v>181181</v>
      </c>
    </row>
    <row r="682" spans="1:8" ht="16.5" customHeight="1">
      <c r="A682" s="125">
        <v>20899</v>
      </c>
      <c r="B682" s="274" t="s">
        <v>566</v>
      </c>
      <c r="C682" s="335">
        <v>2850</v>
      </c>
      <c r="D682" s="335">
        <v>2850</v>
      </c>
      <c r="E682" s="335">
        <v>4012.45</v>
      </c>
      <c r="F682" s="335">
        <v>4012.45</v>
      </c>
      <c r="G682" s="334">
        <v>1</v>
      </c>
      <c r="H682" s="125" t="str">
        <f t="shared" si="10"/>
        <v>285028504012.454012.45</v>
      </c>
    </row>
    <row r="683" spans="1:8" ht="16.5" customHeight="1">
      <c r="A683" s="125">
        <v>2089901</v>
      </c>
      <c r="B683" s="274" t="s">
        <v>567</v>
      </c>
      <c r="C683" s="335"/>
      <c r="D683" s="335"/>
      <c r="E683" s="335">
        <v>4012.45</v>
      </c>
      <c r="F683" s="335">
        <v>4012.45</v>
      </c>
      <c r="G683" s="334">
        <v>1</v>
      </c>
      <c r="H683" s="125" t="str">
        <f t="shared" si="10"/>
        <v>4012.454012.45</v>
      </c>
    </row>
    <row r="684" spans="1:8" ht="16.5" customHeight="1">
      <c r="A684" s="125">
        <v>210</v>
      </c>
      <c r="B684" s="274" t="s">
        <v>34</v>
      </c>
      <c r="C684" s="335">
        <v>129712</v>
      </c>
      <c r="D684" s="335">
        <v>129712</v>
      </c>
      <c r="E684" s="335">
        <v>145054</v>
      </c>
      <c r="F684" s="335">
        <v>145054</v>
      </c>
      <c r="G684" s="334">
        <v>1</v>
      </c>
      <c r="H684" s="125" t="str">
        <f t="shared" si="10"/>
        <v>129712129712145054145054</v>
      </c>
    </row>
    <row r="685" spans="1:8" ht="16.5" customHeight="1">
      <c r="A685" s="125">
        <v>21001</v>
      </c>
      <c r="B685" s="274" t="s">
        <v>568</v>
      </c>
      <c r="C685" s="335">
        <v>864</v>
      </c>
      <c r="D685" s="335">
        <v>864</v>
      </c>
      <c r="E685" s="335">
        <v>2628.85</v>
      </c>
      <c r="F685" s="335">
        <v>2628.85</v>
      </c>
      <c r="G685" s="334">
        <v>1</v>
      </c>
      <c r="H685" s="125" t="str">
        <f t="shared" si="10"/>
        <v>8648642628.852628.85</v>
      </c>
    </row>
    <row r="686" spans="1:8" ht="16.5" customHeight="1">
      <c r="A686" s="125">
        <v>2100101</v>
      </c>
      <c r="B686" s="274" t="s">
        <v>94</v>
      </c>
      <c r="C686" s="335">
        <v>653</v>
      </c>
      <c r="D686" s="335">
        <v>653</v>
      </c>
      <c r="E686" s="335">
        <v>707.79</v>
      </c>
      <c r="F686" s="335">
        <v>707.79</v>
      </c>
      <c r="G686" s="334">
        <v>1</v>
      </c>
      <c r="H686" s="125" t="str">
        <f t="shared" si="10"/>
        <v>653653707.79707.79</v>
      </c>
    </row>
    <row r="687" spans="1:8" ht="16.5" hidden="1" customHeight="1">
      <c r="A687" s="125">
        <v>2100102</v>
      </c>
      <c r="B687" s="274" t="s">
        <v>95</v>
      </c>
      <c r="C687" s="335"/>
      <c r="D687" s="335"/>
      <c r="E687" s="335">
        <v>0</v>
      </c>
      <c r="F687" s="335">
        <v>0</v>
      </c>
      <c r="G687" s="334"/>
      <c r="H687" s="125" t="str">
        <f t="shared" si="10"/>
        <v>00</v>
      </c>
    </row>
    <row r="688" spans="1:8" ht="16.5" hidden="1" customHeight="1">
      <c r="A688" s="125">
        <v>2100103</v>
      </c>
      <c r="B688" s="274" t="s">
        <v>96</v>
      </c>
      <c r="C688" s="335"/>
      <c r="D688" s="335"/>
      <c r="E688" s="335">
        <v>0</v>
      </c>
      <c r="F688" s="335">
        <v>0</v>
      </c>
      <c r="G688" s="334"/>
      <c r="H688" s="125" t="str">
        <f t="shared" si="10"/>
        <v>00</v>
      </c>
    </row>
    <row r="689" spans="1:8" ht="16.5" customHeight="1">
      <c r="A689" s="125">
        <v>2100199</v>
      </c>
      <c r="B689" s="274" t="s">
        <v>569</v>
      </c>
      <c r="C689" s="335">
        <v>211</v>
      </c>
      <c r="D689" s="335">
        <v>211</v>
      </c>
      <c r="E689" s="335">
        <v>1921.06</v>
      </c>
      <c r="F689" s="335">
        <v>1921.06</v>
      </c>
      <c r="G689" s="334">
        <v>1</v>
      </c>
      <c r="H689" s="125" t="str">
        <f t="shared" si="10"/>
        <v>2112111921.061921.06</v>
      </c>
    </row>
    <row r="690" spans="1:8" ht="16.5" customHeight="1">
      <c r="A690" s="125">
        <v>21002</v>
      </c>
      <c r="B690" s="274" t="s">
        <v>570</v>
      </c>
      <c r="C690" s="335">
        <v>1046</v>
      </c>
      <c r="D690" s="335">
        <v>1046</v>
      </c>
      <c r="E690" s="335">
        <v>2469.29</v>
      </c>
      <c r="F690" s="335">
        <v>2469.29</v>
      </c>
      <c r="G690" s="334">
        <v>1</v>
      </c>
      <c r="H690" s="125" t="str">
        <f t="shared" si="10"/>
        <v>104610462469.292469.29</v>
      </c>
    </row>
    <row r="691" spans="1:8" ht="16.5" customHeight="1">
      <c r="A691" s="125">
        <v>2100201</v>
      </c>
      <c r="B691" s="274" t="s">
        <v>571</v>
      </c>
      <c r="C691" s="335">
        <v>764</v>
      </c>
      <c r="D691" s="335">
        <v>764</v>
      </c>
      <c r="E691" s="335">
        <v>2001.07</v>
      </c>
      <c r="F691" s="335">
        <v>2001.07</v>
      </c>
      <c r="G691" s="334">
        <v>1</v>
      </c>
      <c r="H691" s="125" t="str">
        <f t="shared" si="10"/>
        <v>7647642001.072001.07</v>
      </c>
    </row>
    <row r="692" spans="1:8" ht="16.5" customHeight="1">
      <c r="A692" s="125">
        <v>2100202</v>
      </c>
      <c r="B692" s="274" t="s">
        <v>572</v>
      </c>
      <c r="C692" s="335">
        <v>282</v>
      </c>
      <c r="D692" s="335">
        <v>282</v>
      </c>
      <c r="E692" s="335">
        <v>282.22000000000003</v>
      </c>
      <c r="F692" s="335">
        <v>282.22000000000003</v>
      </c>
      <c r="G692" s="334">
        <v>1</v>
      </c>
      <c r="H692" s="125" t="str">
        <f t="shared" si="10"/>
        <v>282282282.22282.22</v>
      </c>
    </row>
    <row r="693" spans="1:8" ht="16.5" hidden="1" customHeight="1">
      <c r="A693" s="125">
        <v>2100203</v>
      </c>
      <c r="B693" s="274" t="s">
        <v>573</v>
      </c>
      <c r="C693" s="335"/>
      <c r="D693" s="335"/>
      <c r="E693" s="335">
        <v>0</v>
      </c>
      <c r="F693" s="335">
        <v>0</v>
      </c>
      <c r="G693" s="334"/>
      <c r="H693" s="125" t="str">
        <f t="shared" si="10"/>
        <v>00</v>
      </c>
    </row>
    <row r="694" spans="1:8" ht="16.5" hidden="1" customHeight="1">
      <c r="A694" s="125">
        <v>2100204</v>
      </c>
      <c r="B694" s="274" t="s">
        <v>574</v>
      </c>
      <c r="C694" s="335"/>
      <c r="D694" s="335"/>
      <c r="E694" s="335">
        <v>0</v>
      </c>
      <c r="F694" s="335">
        <v>0</v>
      </c>
      <c r="G694" s="334"/>
      <c r="H694" s="125" t="str">
        <f t="shared" si="10"/>
        <v>00</v>
      </c>
    </row>
    <row r="695" spans="1:8" ht="16.5" hidden="1" customHeight="1">
      <c r="A695" s="125">
        <v>2100205</v>
      </c>
      <c r="B695" s="274" t="s">
        <v>575</v>
      </c>
      <c r="C695" s="335"/>
      <c r="D695" s="335"/>
      <c r="E695" s="335">
        <v>0</v>
      </c>
      <c r="F695" s="335">
        <v>0</v>
      </c>
      <c r="G695" s="334"/>
      <c r="H695" s="125" t="str">
        <f t="shared" si="10"/>
        <v>00</v>
      </c>
    </row>
    <row r="696" spans="1:8" ht="16.5" hidden="1" customHeight="1">
      <c r="A696" s="125">
        <v>2100206</v>
      </c>
      <c r="B696" s="274" t="s">
        <v>576</v>
      </c>
      <c r="C696" s="335"/>
      <c r="D696" s="335"/>
      <c r="E696" s="335">
        <v>0</v>
      </c>
      <c r="F696" s="335">
        <v>0</v>
      </c>
      <c r="G696" s="334"/>
      <c r="H696" s="125" t="str">
        <f t="shared" si="10"/>
        <v>00</v>
      </c>
    </row>
    <row r="697" spans="1:8" ht="16.5" hidden="1" customHeight="1">
      <c r="A697" s="125">
        <v>2100207</v>
      </c>
      <c r="B697" s="274" t="s">
        <v>577</v>
      </c>
      <c r="C697" s="335"/>
      <c r="D697" s="335"/>
      <c r="E697" s="335">
        <v>0</v>
      </c>
      <c r="F697" s="335">
        <v>0</v>
      </c>
      <c r="G697" s="334"/>
      <c r="H697" s="125" t="str">
        <f t="shared" si="10"/>
        <v>00</v>
      </c>
    </row>
    <row r="698" spans="1:8" ht="16.5" hidden="1" customHeight="1">
      <c r="A698" s="125">
        <v>2100208</v>
      </c>
      <c r="B698" s="274" t="s">
        <v>578</v>
      </c>
      <c r="C698" s="335"/>
      <c r="D698" s="335"/>
      <c r="E698" s="335">
        <v>0</v>
      </c>
      <c r="F698" s="335">
        <v>0</v>
      </c>
      <c r="G698" s="334"/>
      <c r="H698" s="125" t="str">
        <f t="shared" si="10"/>
        <v>00</v>
      </c>
    </row>
    <row r="699" spans="1:8" ht="16.5" hidden="1" customHeight="1">
      <c r="A699" s="125">
        <v>2100209</v>
      </c>
      <c r="B699" s="274" t="s">
        <v>579</v>
      </c>
      <c r="C699" s="335"/>
      <c r="D699" s="335"/>
      <c r="E699" s="335">
        <v>0</v>
      </c>
      <c r="F699" s="335">
        <v>0</v>
      </c>
      <c r="G699" s="334"/>
      <c r="H699" s="125" t="str">
        <f t="shared" si="10"/>
        <v>00</v>
      </c>
    </row>
    <row r="700" spans="1:8" ht="16.5" hidden="1" customHeight="1">
      <c r="A700" s="125">
        <v>2100210</v>
      </c>
      <c r="B700" s="274" t="s">
        <v>580</v>
      </c>
      <c r="C700" s="335"/>
      <c r="D700" s="335"/>
      <c r="E700" s="335">
        <v>0</v>
      </c>
      <c r="F700" s="335">
        <v>0</v>
      </c>
      <c r="G700" s="334"/>
      <c r="H700" s="125" t="str">
        <f t="shared" si="10"/>
        <v>00</v>
      </c>
    </row>
    <row r="701" spans="1:8" ht="16.5" hidden="1" customHeight="1">
      <c r="A701" s="125">
        <v>2100211</v>
      </c>
      <c r="B701" s="274" t="s">
        <v>581</v>
      </c>
      <c r="C701" s="335"/>
      <c r="D701" s="335"/>
      <c r="E701" s="335">
        <v>0</v>
      </c>
      <c r="F701" s="335">
        <v>0</v>
      </c>
      <c r="G701" s="334"/>
      <c r="H701" s="125" t="str">
        <f t="shared" si="10"/>
        <v>00</v>
      </c>
    </row>
    <row r="702" spans="1:8" ht="16.5" customHeight="1">
      <c r="A702" s="125">
        <v>2100299</v>
      </c>
      <c r="B702" s="274" t="s">
        <v>582</v>
      </c>
      <c r="C702" s="335">
        <v>0</v>
      </c>
      <c r="D702" s="335">
        <v>0</v>
      </c>
      <c r="E702" s="335">
        <v>186</v>
      </c>
      <c r="F702" s="335">
        <v>186</v>
      </c>
      <c r="G702" s="334">
        <v>1</v>
      </c>
      <c r="H702" s="125" t="str">
        <f t="shared" si="10"/>
        <v>00186186</v>
      </c>
    </row>
    <row r="703" spans="1:8" ht="16.5" customHeight="1">
      <c r="A703" s="125">
        <v>21003</v>
      </c>
      <c r="B703" s="274" t="s">
        <v>583</v>
      </c>
      <c r="C703" s="335">
        <v>10832</v>
      </c>
      <c r="D703" s="335">
        <v>10832</v>
      </c>
      <c r="E703" s="335">
        <v>13354.28</v>
      </c>
      <c r="F703" s="335">
        <v>13354.28</v>
      </c>
      <c r="G703" s="334">
        <v>1</v>
      </c>
      <c r="H703" s="125" t="str">
        <f t="shared" si="10"/>
        <v>108321083213354.2813354.28</v>
      </c>
    </row>
    <row r="704" spans="1:8" ht="16.5" customHeight="1">
      <c r="A704" s="125">
        <v>2100301</v>
      </c>
      <c r="B704" s="274" t="s">
        <v>584</v>
      </c>
      <c r="C704" s="335">
        <v>1805</v>
      </c>
      <c r="D704" s="335">
        <v>1805</v>
      </c>
      <c r="E704" s="335">
        <v>1805.33</v>
      </c>
      <c r="F704" s="335">
        <v>1805.33</v>
      </c>
      <c r="G704" s="334">
        <v>1</v>
      </c>
      <c r="H704" s="125" t="str">
        <f t="shared" si="10"/>
        <v>180518051805.331805.33</v>
      </c>
    </row>
    <row r="705" spans="1:8" ht="16.5" customHeight="1">
      <c r="A705" s="125">
        <v>2100302</v>
      </c>
      <c r="B705" s="274" t="s">
        <v>585</v>
      </c>
      <c r="C705" s="335">
        <v>7008</v>
      </c>
      <c r="D705" s="335">
        <v>7008</v>
      </c>
      <c r="E705" s="335">
        <v>6970.09</v>
      </c>
      <c r="F705" s="335">
        <v>6970.09</v>
      </c>
      <c r="G705" s="334">
        <v>1</v>
      </c>
      <c r="H705" s="125" t="str">
        <f t="shared" si="10"/>
        <v>700870086970.096970.09</v>
      </c>
    </row>
    <row r="706" spans="1:8" ht="16.5" customHeight="1">
      <c r="A706" s="125">
        <v>2100399</v>
      </c>
      <c r="B706" s="274" t="s">
        <v>586</v>
      </c>
      <c r="C706" s="335">
        <v>2019</v>
      </c>
      <c r="D706" s="335">
        <v>2019</v>
      </c>
      <c r="E706" s="335">
        <v>4578.8599999999997</v>
      </c>
      <c r="F706" s="335">
        <v>4578.8599999999997</v>
      </c>
      <c r="G706" s="334">
        <v>1</v>
      </c>
      <c r="H706" s="125" t="str">
        <f t="shared" si="10"/>
        <v>201920194578.864578.86</v>
      </c>
    </row>
    <row r="707" spans="1:8" ht="16.5" customHeight="1">
      <c r="A707" s="125">
        <v>21004</v>
      </c>
      <c r="B707" s="274" t="s">
        <v>587</v>
      </c>
      <c r="C707" s="335">
        <v>11099</v>
      </c>
      <c r="D707" s="335">
        <v>11099</v>
      </c>
      <c r="E707" s="335">
        <v>14013.22</v>
      </c>
      <c r="F707" s="335">
        <v>14013.22</v>
      </c>
      <c r="G707" s="334">
        <v>1</v>
      </c>
      <c r="H707" s="125" t="str">
        <f t="shared" si="10"/>
        <v>110991109914013.2214013.22</v>
      </c>
    </row>
    <row r="708" spans="1:8" ht="16.5" customHeight="1">
      <c r="A708" s="125">
        <v>2100401</v>
      </c>
      <c r="B708" s="274" t="s">
        <v>588</v>
      </c>
      <c r="C708" s="335">
        <v>1133</v>
      </c>
      <c r="D708" s="335">
        <v>1133</v>
      </c>
      <c r="E708" s="335">
        <v>1406.79</v>
      </c>
      <c r="F708" s="335">
        <v>1406.79</v>
      </c>
      <c r="G708" s="334">
        <v>1</v>
      </c>
      <c r="H708" s="125" t="str">
        <f t="shared" si="10"/>
        <v>113311331406.791406.79</v>
      </c>
    </row>
    <row r="709" spans="1:8" ht="16.5" customHeight="1">
      <c r="A709" s="125">
        <v>2100402</v>
      </c>
      <c r="B709" s="274" t="s">
        <v>589</v>
      </c>
      <c r="C709" s="335">
        <v>552</v>
      </c>
      <c r="D709" s="335">
        <v>552</v>
      </c>
      <c r="E709" s="335">
        <v>586.5</v>
      </c>
      <c r="F709" s="335">
        <v>586.5</v>
      </c>
      <c r="G709" s="334">
        <v>1</v>
      </c>
      <c r="H709" s="125" t="str">
        <f t="shared" si="10"/>
        <v>552552586.5586.5</v>
      </c>
    </row>
    <row r="710" spans="1:8" ht="16.5" customHeight="1">
      <c r="A710" s="125">
        <v>2100403</v>
      </c>
      <c r="B710" s="274" t="s">
        <v>590</v>
      </c>
      <c r="C710" s="335">
        <v>1619</v>
      </c>
      <c r="D710" s="335">
        <v>1619</v>
      </c>
      <c r="E710" s="335">
        <v>1395.21</v>
      </c>
      <c r="F710" s="335">
        <v>1395.21</v>
      </c>
      <c r="G710" s="334">
        <v>1</v>
      </c>
      <c r="H710" s="125" t="str">
        <f t="shared" si="10"/>
        <v>161916191395.211395.21</v>
      </c>
    </row>
    <row r="711" spans="1:8" ht="16.5" customHeight="1">
      <c r="A711" s="125">
        <v>2100404</v>
      </c>
      <c r="B711" s="274" t="s">
        <v>591</v>
      </c>
      <c r="C711" s="335">
        <v>1258</v>
      </c>
      <c r="D711" s="335">
        <v>1258</v>
      </c>
      <c r="E711" s="335">
        <v>1689.47</v>
      </c>
      <c r="F711" s="335">
        <v>1689.47</v>
      </c>
      <c r="G711" s="334">
        <v>1</v>
      </c>
      <c r="H711" s="125" t="str">
        <f t="shared" ref="H711:H774" si="11">C711&amp;D711&amp;E711&amp;F711</f>
        <v>125812581689.471689.47</v>
      </c>
    </row>
    <row r="712" spans="1:8" ht="16.5" hidden="1" customHeight="1">
      <c r="A712" s="125">
        <v>2100405</v>
      </c>
      <c r="B712" s="274" t="s">
        <v>592</v>
      </c>
      <c r="C712" s="335"/>
      <c r="D712" s="335"/>
      <c r="E712" s="335">
        <v>0</v>
      </c>
      <c r="F712" s="335">
        <v>0</v>
      </c>
      <c r="G712" s="334"/>
      <c r="H712" s="125" t="str">
        <f t="shared" si="11"/>
        <v>00</v>
      </c>
    </row>
    <row r="713" spans="1:8" ht="16.5" hidden="1" customHeight="1">
      <c r="A713" s="125">
        <v>2100406</v>
      </c>
      <c r="B713" s="274" t="s">
        <v>593</v>
      </c>
      <c r="C713" s="335"/>
      <c r="D713" s="335"/>
      <c r="E713" s="335">
        <v>0</v>
      </c>
      <c r="F713" s="335">
        <v>0</v>
      </c>
      <c r="G713" s="334"/>
      <c r="H713" s="125" t="str">
        <f t="shared" si="11"/>
        <v>00</v>
      </c>
    </row>
    <row r="714" spans="1:8" ht="16.5" hidden="1" customHeight="1">
      <c r="A714" s="125">
        <v>2100407</v>
      </c>
      <c r="B714" s="274" t="s">
        <v>594</v>
      </c>
      <c r="C714" s="335"/>
      <c r="D714" s="335"/>
      <c r="E714" s="335">
        <v>0</v>
      </c>
      <c r="F714" s="335">
        <v>0</v>
      </c>
      <c r="G714" s="334"/>
      <c r="H714" s="125" t="str">
        <f t="shared" si="11"/>
        <v>00</v>
      </c>
    </row>
    <row r="715" spans="1:8" ht="16.5" customHeight="1">
      <c r="A715" s="125">
        <v>2100408</v>
      </c>
      <c r="B715" s="274" t="s">
        <v>595</v>
      </c>
      <c r="C715" s="335">
        <v>5980</v>
      </c>
      <c r="D715" s="335">
        <v>5980</v>
      </c>
      <c r="E715" s="335">
        <v>7890.85</v>
      </c>
      <c r="F715" s="335">
        <v>7890.85</v>
      </c>
      <c r="G715" s="334">
        <v>1</v>
      </c>
      <c r="H715" s="125" t="str">
        <f t="shared" si="11"/>
        <v>598059807890.857890.85</v>
      </c>
    </row>
    <row r="716" spans="1:8" ht="16.5" customHeight="1">
      <c r="A716" s="125">
        <v>2100409</v>
      </c>
      <c r="B716" s="274" t="s">
        <v>596</v>
      </c>
      <c r="C716" s="335">
        <v>350</v>
      </c>
      <c r="D716" s="335">
        <v>350</v>
      </c>
      <c r="E716" s="335">
        <v>470</v>
      </c>
      <c r="F716" s="335">
        <v>470</v>
      </c>
      <c r="G716" s="334">
        <v>1</v>
      </c>
      <c r="H716" s="125" t="str">
        <f t="shared" si="11"/>
        <v>350350470470</v>
      </c>
    </row>
    <row r="717" spans="1:8" ht="16.5" customHeight="1">
      <c r="A717" s="125">
        <v>2100410</v>
      </c>
      <c r="B717" s="274" t="s">
        <v>597</v>
      </c>
      <c r="C717" s="335">
        <v>40</v>
      </c>
      <c r="D717" s="335">
        <v>40</v>
      </c>
      <c r="E717" s="335">
        <v>40</v>
      </c>
      <c r="F717" s="335">
        <v>40</v>
      </c>
      <c r="G717" s="334">
        <v>1</v>
      </c>
      <c r="H717" s="125" t="str">
        <f t="shared" si="11"/>
        <v>40404040</v>
      </c>
    </row>
    <row r="718" spans="1:8" ht="16.5" customHeight="1">
      <c r="A718" s="125">
        <v>2100499</v>
      </c>
      <c r="B718" s="274" t="s">
        <v>598</v>
      </c>
      <c r="C718" s="335">
        <v>167</v>
      </c>
      <c r="D718" s="335">
        <v>167</v>
      </c>
      <c r="E718" s="335">
        <v>534.4</v>
      </c>
      <c r="F718" s="335">
        <v>534.4</v>
      </c>
      <c r="G718" s="334">
        <v>1</v>
      </c>
      <c r="H718" s="125" t="str">
        <f t="shared" si="11"/>
        <v>167167534.4534.4</v>
      </c>
    </row>
    <row r="719" spans="1:8" ht="16.5" customHeight="1">
      <c r="A719" s="125">
        <v>21006</v>
      </c>
      <c r="B719" s="274" t="s">
        <v>599</v>
      </c>
      <c r="C719" s="335">
        <v>80</v>
      </c>
      <c r="D719" s="335">
        <v>80</v>
      </c>
      <c r="E719" s="335">
        <v>220</v>
      </c>
      <c r="F719" s="335">
        <v>220</v>
      </c>
      <c r="G719" s="334">
        <v>1</v>
      </c>
      <c r="H719" s="125" t="str">
        <f t="shared" si="11"/>
        <v>8080220220</v>
      </c>
    </row>
    <row r="720" spans="1:8" ht="16.5" customHeight="1">
      <c r="A720" s="125">
        <v>2100601</v>
      </c>
      <c r="B720" s="274" t="s">
        <v>600</v>
      </c>
      <c r="C720" s="335">
        <v>30</v>
      </c>
      <c r="D720" s="335">
        <v>30</v>
      </c>
      <c r="E720" s="335">
        <v>170</v>
      </c>
      <c r="F720" s="335">
        <v>170</v>
      </c>
      <c r="G720" s="334">
        <v>1</v>
      </c>
      <c r="H720" s="125" t="str">
        <f t="shared" si="11"/>
        <v>3030170170</v>
      </c>
    </row>
    <row r="721" spans="1:8" ht="16.5" customHeight="1">
      <c r="A721" s="125">
        <v>2100699</v>
      </c>
      <c r="B721" s="274" t="s">
        <v>601</v>
      </c>
      <c r="C721" s="335">
        <v>50</v>
      </c>
      <c r="D721" s="335">
        <v>50</v>
      </c>
      <c r="E721" s="335">
        <v>50</v>
      </c>
      <c r="F721" s="335">
        <v>50</v>
      </c>
      <c r="G721" s="334">
        <v>1</v>
      </c>
      <c r="H721" s="125" t="str">
        <f t="shared" si="11"/>
        <v>50505050</v>
      </c>
    </row>
    <row r="722" spans="1:8" ht="16.5" customHeight="1">
      <c r="A722" s="125">
        <v>21007</v>
      </c>
      <c r="B722" s="274" t="s">
        <v>602</v>
      </c>
      <c r="C722" s="335">
        <v>3161</v>
      </c>
      <c r="D722" s="335">
        <v>3161</v>
      </c>
      <c r="E722" s="335">
        <v>4290.05</v>
      </c>
      <c r="F722" s="335">
        <v>4290.05</v>
      </c>
      <c r="G722" s="334">
        <v>1</v>
      </c>
      <c r="H722" s="125" t="str">
        <f t="shared" si="11"/>
        <v>316131614290.054290.05</v>
      </c>
    </row>
    <row r="723" spans="1:8" ht="16.5" customHeight="1">
      <c r="A723" s="125">
        <v>2100716</v>
      </c>
      <c r="B723" s="274" t="s">
        <v>603</v>
      </c>
      <c r="C723" s="335">
        <v>211</v>
      </c>
      <c r="D723" s="335">
        <v>211</v>
      </c>
      <c r="E723" s="335">
        <v>216.41</v>
      </c>
      <c r="F723" s="335">
        <v>216.41</v>
      </c>
      <c r="G723" s="334">
        <v>1</v>
      </c>
      <c r="H723" s="125" t="str">
        <f t="shared" si="11"/>
        <v>211211216.41216.41</v>
      </c>
    </row>
    <row r="724" spans="1:8" ht="16.5" customHeight="1">
      <c r="A724" s="125">
        <v>2100717</v>
      </c>
      <c r="B724" s="274" t="s">
        <v>604</v>
      </c>
      <c r="C724" s="335">
        <v>2400</v>
      </c>
      <c r="D724" s="335">
        <v>2400</v>
      </c>
      <c r="E724" s="335">
        <v>3796.57</v>
      </c>
      <c r="F724" s="335">
        <v>3796.57</v>
      </c>
      <c r="G724" s="334">
        <v>1</v>
      </c>
      <c r="H724" s="125" t="str">
        <f t="shared" si="11"/>
        <v>240024003796.573796.57</v>
      </c>
    </row>
    <row r="725" spans="1:8" ht="16.5" customHeight="1">
      <c r="A725" s="125">
        <v>2100799</v>
      </c>
      <c r="B725" s="274" t="s">
        <v>605</v>
      </c>
      <c r="C725" s="335">
        <v>550</v>
      </c>
      <c r="D725" s="335">
        <v>550</v>
      </c>
      <c r="E725" s="335">
        <v>277.07</v>
      </c>
      <c r="F725" s="335">
        <v>277.07</v>
      </c>
      <c r="G725" s="334">
        <v>1</v>
      </c>
      <c r="H725" s="125" t="str">
        <f t="shared" si="11"/>
        <v>550550277.07277.07</v>
      </c>
    </row>
    <row r="726" spans="1:8" ht="16.5" customHeight="1">
      <c r="A726" s="125">
        <v>21011</v>
      </c>
      <c r="B726" s="274" t="s">
        <v>606</v>
      </c>
      <c r="C726" s="335">
        <v>21442</v>
      </c>
      <c r="D726" s="335">
        <v>21442</v>
      </c>
      <c r="E726" s="335">
        <v>21638.81</v>
      </c>
      <c r="F726" s="335">
        <v>21638.81</v>
      </c>
      <c r="G726" s="334">
        <v>1</v>
      </c>
      <c r="H726" s="125" t="str">
        <f t="shared" si="11"/>
        <v>214422144221638.8121638.81</v>
      </c>
    </row>
    <row r="727" spans="1:8" ht="16.5" customHeight="1">
      <c r="A727" s="125">
        <v>2101101</v>
      </c>
      <c r="B727" s="274" t="s">
        <v>607</v>
      </c>
      <c r="C727" s="335">
        <v>2921</v>
      </c>
      <c r="D727" s="335">
        <v>2921</v>
      </c>
      <c r="E727" s="335">
        <v>3372.9</v>
      </c>
      <c r="F727" s="335">
        <v>3372.9</v>
      </c>
      <c r="G727" s="334">
        <v>1</v>
      </c>
      <c r="H727" s="125" t="str">
        <f t="shared" si="11"/>
        <v>292129213372.93372.9</v>
      </c>
    </row>
    <row r="728" spans="1:8" ht="16.5" customHeight="1">
      <c r="A728" s="125">
        <v>2101102</v>
      </c>
      <c r="B728" s="274" t="s">
        <v>608</v>
      </c>
      <c r="C728" s="335">
        <v>17769</v>
      </c>
      <c r="D728" s="335">
        <v>17769</v>
      </c>
      <c r="E728" s="335">
        <v>17544.93</v>
      </c>
      <c r="F728" s="335">
        <v>17544.93</v>
      </c>
      <c r="G728" s="334">
        <v>1</v>
      </c>
      <c r="H728" s="125" t="str">
        <f t="shared" si="11"/>
        <v>177691776917544.9317544.93</v>
      </c>
    </row>
    <row r="729" spans="1:8" ht="16.5" hidden="1" customHeight="1">
      <c r="A729" s="125">
        <v>2101103</v>
      </c>
      <c r="B729" s="274" t="s">
        <v>609</v>
      </c>
      <c r="C729" s="335"/>
      <c r="D729" s="335"/>
      <c r="E729" s="335">
        <v>0</v>
      </c>
      <c r="F729" s="335">
        <v>0</v>
      </c>
      <c r="G729" s="334"/>
      <c r="H729" s="125" t="str">
        <f t="shared" si="11"/>
        <v>00</v>
      </c>
    </row>
    <row r="730" spans="1:8" ht="16.5" customHeight="1">
      <c r="A730" s="125">
        <v>2101199</v>
      </c>
      <c r="B730" s="274" t="s">
        <v>610</v>
      </c>
      <c r="C730" s="335">
        <v>752</v>
      </c>
      <c r="D730" s="335">
        <v>752</v>
      </c>
      <c r="E730" s="335">
        <v>720.98</v>
      </c>
      <c r="F730" s="335">
        <v>720.98</v>
      </c>
      <c r="G730" s="334">
        <v>1</v>
      </c>
      <c r="H730" s="125" t="str">
        <f t="shared" si="11"/>
        <v>752752720.98720.98</v>
      </c>
    </row>
    <row r="731" spans="1:8" ht="16.5" customHeight="1">
      <c r="A731" s="125">
        <v>21012</v>
      </c>
      <c r="B731" s="274" t="s">
        <v>611</v>
      </c>
      <c r="C731" s="335">
        <v>67645</v>
      </c>
      <c r="D731" s="335">
        <v>67645</v>
      </c>
      <c r="E731" s="335">
        <v>73691</v>
      </c>
      <c r="F731" s="335">
        <v>73691</v>
      </c>
      <c r="G731" s="334">
        <v>1</v>
      </c>
      <c r="H731" s="125" t="str">
        <f t="shared" si="11"/>
        <v>67645676457369173691</v>
      </c>
    </row>
    <row r="732" spans="1:8" ht="16.5" hidden="1" customHeight="1">
      <c r="A732" s="125">
        <v>2101201</v>
      </c>
      <c r="B732" s="274" t="s">
        <v>612</v>
      </c>
      <c r="C732" s="335"/>
      <c r="D732" s="335"/>
      <c r="E732" s="335">
        <v>0</v>
      </c>
      <c r="F732" s="335">
        <v>0</v>
      </c>
      <c r="G732" s="334"/>
      <c r="H732" s="125" t="str">
        <f t="shared" si="11"/>
        <v>00</v>
      </c>
    </row>
    <row r="733" spans="1:8" ht="16.5" customHeight="1">
      <c r="A733" s="125">
        <v>2101202</v>
      </c>
      <c r="B733" s="274" t="s">
        <v>613</v>
      </c>
      <c r="C733" s="335">
        <v>67645</v>
      </c>
      <c r="D733" s="335">
        <v>67645</v>
      </c>
      <c r="E733" s="335">
        <v>73691</v>
      </c>
      <c r="F733" s="335">
        <v>73691</v>
      </c>
      <c r="G733" s="334">
        <v>1</v>
      </c>
      <c r="H733" s="125" t="str">
        <f t="shared" si="11"/>
        <v>67645676457369173691</v>
      </c>
    </row>
    <row r="734" spans="1:8" ht="16.5" hidden="1" customHeight="1">
      <c r="A734" s="125">
        <v>2101299</v>
      </c>
      <c r="B734" s="274" t="s">
        <v>614</v>
      </c>
      <c r="C734" s="335"/>
      <c r="D734" s="335"/>
      <c r="E734" s="335">
        <v>0</v>
      </c>
      <c r="F734" s="335">
        <v>0</v>
      </c>
      <c r="G734" s="334"/>
      <c r="H734" s="125" t="str">
        <f t="shared" si="11"/>
        <v>00</v>
      </c>
    </row>
    <row r="735" spans="1:8" ht="16.5" customHeight="1">
      <c r="A735" s="125">
        <v>21013</v>
      </c>
      <c r="B735" s="274" t="s">
        <v>615</v>
      </c>
      <c r="C735" s="335">
        <v>10835</v>
      </c>
      <c r="D735" s="335">
        <v>10835</v>
      </c>
      <c r="E735" s="335">
        <v>8940</v>
      </c>
      <c r="F735" s="335">
        <v>8940</v>
      </c>
      <c r="G735" s="334">
        <v>1</v>
      </c>
      <c r="H735" s="125" t="str">
        <f t="shared" si="11"/>
        <v>108351083589408940</v>
      </c>
    </row>
    <row r="736" spans="1:8" ht="16.5" customHeight="1">
      <c r="A736" s="125">
        <v>2101301</v>
      </c>
      <c r="B736" s="274" t="s">
        <v>616</v>
      </c>
      <c r="C736" s="335">
        <v>10792</v>
      </c>
      <c r="D736" s="335">
        <v>10792</v>
      </c>
      <c r="E736" s="335">
        <v>8883</v>
      </c>
      <c r="F736" s="335">
        <v>8883</v>
      </c>
      <c r="G736" s="334">
        <v>1</v>
      </c>
      <c r="H736" s="125" t="str">
        <f t="shared" si="11"/>
        <v>107921079288838883</v>
      </c>
    </row>
    <row r="737" spans="1:8" ht="16.5" hidden="1" customHeight="1">
      <c r="A737" s="125">
        <v>2101302</v>
      </c>
      <c r="B737" s="274" t="s">
        <v>617</v>
      </c>
      <c r="C737" s="335"/>
      <c r="D737" s="335"/>
      <c r="E737" s="335">
        <v>0</v>
      </c>
      <c r="F737" s="335">
        <v>0</v>
      </c>
      <c r="G737" s="334"/>
      <c r="H737" s="125" t="str">
        <f t="shared" si="11"/>
        <v>00</v>
      </c>
    </row>
    <row r="738" spans="1:8" ht="16.5" customHeight="1">
      <c r="A738" s="125">
        <v>2101399</v>
      </c>
      <c r="B738" s="274" t="s">
        <v>618</v>
      </c>
      <c r="C738" s="335">
        <v>43</v>
      </c>
      <c r="D738" s="335">
        <v>43</v>
      </c>
      <c r="E738" s="335">
        <v>57</v>
      </c>
      <c r="F738" s="335">
        <v>57</v>
      </c>
      <c r="G738" s="334">
        <v>1</v>
      </c>
      <c r="H738" s="125" t="str">
        <f t="shared" si="11"/>
        <v>43435757</v>
      </c>
    </row>
    <row r="739" spans="1:8" ht="16.5" customHeight="1">
      <c r="A739" s="125">
        <v>21014</v>
      </c>
      <c r="B739" s="274" t="s">
        <v>619</v>
      </c>
      <c r="C739" s="335">
        <v>2303</v>
      </c>
      <c r="D739" s="335">
        <v>2303</v>
      </c>
      <c r="E739" s="335">
        <v>2184</v>
      </c>
      <c r="F739" s="335">
        <v>2184</v>
      </c>
      <c r="G739" s="334">
        <v>1</v>
      </c>
      <c r="H739" s="125" t="str">
        <f t="shared" si="11"/>
        <v>2303230321842184</v>
      </c>
    </row>
    <row r="740" spans="1:8" ht="16.5" customHeight="1">
      <c r="A740" s="125">
        <v>2101401</v>
      </c>
      <c r="B740" s="274" t="s">
        <v>620</v>
      </c>
      <c r="C740" s="335">
        <v>2303</v>
      </c>
      <c r="D740" s="335">
        <v>2303</v>
      </c>
      <c r="E740" s="335">
        <v>2184</v>
      </c>
      <c r="F740" s="335">
        <v>2184</v>
      </c>
      <c r="G740" s="334">
        <v>1</v>
      </c>
      <c r="H740" s="125" t="str">
        <f t="shared" si="11"/>
        <v>2303230321842184</v>
      </c>
    </row>
    <row r="741" spans="1:8" ht="16.5" hidden="1" customHeight="1">
      <c r="A741" s="125">
        <v>2101499</v>
      </c>
      <c r="B741" s="274" t="s">
        <v>621</v>
      </c>
      <c r="C741" s="335"/>
      <c r="D741" s="335"/>
      <c r="E741" s="335">
        <v>0</v>
      </c>
      <c r="F741" s="335">
        <v>0</v>
      </c>
      <c r="G741" s="334"/>
      <c r="H741" s="125" t="str">
        <f t="shared" si="11"/>
        <v>00</v>
      </c>
    </row>
    <row r="742" spans="1:8" ht="16.5" customHeight="1">
      <c r="A742" s="125">
        <v>21015</v>
      </c>
      <c r="B742" s="274" t="s">
        <v>622</v>
      </c>
      <c r="C742" s="335">
        <v>0</v>
      </c>
      <c r="D742" s="335">
        <v>0</v>
      </c>
      <c r="E742" s="335">
        <v>233.59</v>
      </c>
      <c r="F742" s="335">
        <v>233.59</v>
      </c>
      <c r="G742" s="334">
        <v>1</v>
      </c>
      <c r="H742" s="125" t="str">
        <f t="shared" si="11"/>
        <v>00233.59233.59</v>
      </c>
    </row>
    <row r="743" spans="1:8" ht="16.5" customHeight="1">
      <c r="A743" s="125">
        <v>2101501</v>
      </c>
      <c r="B743" s="274" t="s">
        <v>94</v>
      </c>
      <c r="C743" s="335"/>
      <c r="D743" s="335"/>
      <c r="E743" s="335">
        <v>55.54</v>
      </c>
      <c r="F743" s="335">
        <v>55.54</v>
      </c>
      <c r="G743" s="334">
        <v>1</v>
      </c>
      <c r="H743" s="125" t="str">
        <f t="shared" si="11"/>
        <v>55.5455.54</v>
      </c>
    </row>
    <row r="744" spans="1:8" ht="16.5" hidden="1" customHeight="1">
      <c r="A744" s="125">
        <v>2101502</v>
      </c>
      <c r="B744" s="274" t="s">
        <v>95</v>
      </c>
      <c r="C744" s="335"/>
      <c r="D744" s="335"/>
      <c r="E744" s="335">
        <v>0</v>
      </c>
      <c r="F744" s="335">
        <v>0</v>
      </c>
      <c r="G744" s="334"/>
      <c r="H744" s="125" t="str">
        <f t="shared" si="11"/>
        <v>00</v>
      </c>
    </row>
    <row r="745" spans="1:8" ht="16.5" hidden="1" customHeight="1">
      <c r="A745" s="125">
        <v>2101503</v>
      </c>
      <c r="B745" s="274" t="s">
        <v>96</v>
      </c>
      <c r="C745" s="335"/>
      <c r="D745" s="335"/>
      <c r="E745" s="335">
        <v>0</v>
      </c>
      <c r="F745" s="335">
        <v>0</v>
      </c>
      <c r="G745" s="334"/>
      <c r="H745" s="125" t="str">
        <f t="shared" si="11"/>
        <v>00</v>
      </c>
    </row>
    <row r="746" spans="1:8" ht="16.5" customHeight="1">
      <c r="A746" s="125">
        <v>2101504</v>
      </c>
      <c r="B746" s="274" t="s">
        <v>135</v>
      </c>
      <c r="C746" s="335">
        <v>0</v>
      </c>
      <c r="D746" s="335">
        <v>0</v>
      </c>
      <c r="E746" s="335">
        <v>75</v>
      </c>
      <c r="F746" s="335">
        <v>75</v>
      </c>
      <c r="G746" s="334">
        <v>1</v>
      </c>
      <c r="H746" s="125" t="str">
        <f t="shared" si="11"/>
        <v>007575</v>
      </c>
    </row>
    <row r="747" spans="1:8" ht="16.5" customHeight="1">
      <c r="A747" s="125">
        <v>2101505</v>
      </c>
      <c r="B747" s="274" t="s">
        <v>623</v>
      </c>
      <c r="C747" s="335"/>
      <c r="D747" s="335"/>
      <c r="E747" s="335">
        <v>35</v>
      </c>
      <c r="F747" s="335">
        <v>35</v>
      </c>
      <c r="G747" s="334">
        <v>1</v>
      </c>
      <c r="H747" s="125" t="str">
        <f t="shared" si="11"/>
        <v>3535</v>
      </c>
    </row>
    <row r="748" spans="1:8" ht="16.5" hidden="1" customHeight="1">
      <c r="A748" s="125">
        <v>2101506</v>
      </c>
      <c r="B748" s="274" t="s">
        <v>624</v>
      </c>
      <c r="C748" s="335"/>
      <c r="D748" s="335"/>
      <c r="E748" s="335">
        <v>0</v>
      </c>
      <c r="F748" s="335">
        <v>0</v>
      </c>
      <c r="G748" s="334"/>
      <c r="H748" s="125" t="str">
        <f t="shared" si="11"/>
        <v>00</v>
      </c>
    </row>
    <row r="749" spans="1:8" ht="16.5" customHeight="1">
      <c r="A749" s="125">
        <v>2101550</v>
      </c>
      <c r="B749" s="274" t="s">
        <v>103</v>
      </c>
      <c r="C749" s="335"/>
      <c r="D749" s="335"/>
      <c r="E749" s="335">
        <v>53.05</v>
      </c>
      <c r="F749" s="335">
        <v>53.05</v>
      </c>
      <c r="G749" s="334">
        <v>1</v>
      </c>
      <c r="H749" s="125" t="str">
        <f t="shared" si="11"/>
        <v>53.0553.05</v>
      </c>
    </row>
    <row r="750" spans="1:8" ht="16.5" customHeight="1">
      <c r="A750" s="125">
        <v>2101599</v>
      </c>
      <c r="B750" s="274" t="s">
        <v>625</v>
      </c>
      <c r="C750" s="335"/>
      <c r="D750" s="335"/>
      <c r="E750" s="335">
        <v>15</v>
      </c>
      <c r="F750" s="335">
        <v>15</v>
      </c>
      <c r="G750" s="334">
        <v>1</v>
      </c>
      <c r="H750" s="125" t="str">
        <f t="shared" si="11"/>
        <v>1515</v>
      </c>
    </row>
    <row r="751" spans="1:8" ht="16.5" hidden="1" customHeight="1">
      <c r="A751" s="125">
        <v>21016</v>
      </c>
      <c r="B751" s="274" t="s">
        <v>626</v>
      </c>
      <c r="C751" s="335"/>
      <c r="D751" s="335"/>
      <c r="E751" s="335">
        <v>0</v>
      </c>
      <c r="F751" s="335">
        <v>0</v>
      </c>
      <c r="G751" s="334"/>
      <c r="H751" s="125" t="str">
        <f t="shared" si="11"/>
        <v>00</v>
      </c>
    </row>
    <row r="752" spans="1:8" ht="16.5" hidden="1" customHeight="1">
      <c r="A752" s="125">
        <v>2101601</v>
      </c>
      <c r="B752" s="274" t="s">
        <v>627</v>
      </c>
      <c r="C752" s="335"/>
      <c r="D752" s="335"/>
      <c r="E752" s="335">
        <v>0</v>
      </c>
      <c r="F752" s="335">
        <v>0</v>
      </c>
      <c r="G752" s="334"/>
      <c r="H752" s="125" t="str">
        <f t="shared" si="11"/>
        <v>00</v>
      </c>
    </row>
    <row r="753" spans="1:8" ht="16.5" customHeight="1">
      <c r="A753" s="125">
        <v>21099</v>
      </c>
      <c r="B753" s="274" t="s">
        <v>628</v>
      </c>
      <c r="C753" s="335">
        <v>330</v>
      </c>
      <c r="D753" s="335">
        <v>330</v>
      </c>
      <c r="E753" s="335">
        <v>1390.2</v>
      </c>
      <c r="F753" s="335">
        <v>1390.2</v>
      </c>
      <c r="G753" s="334">
        <v>1</v>
      </c>
      <c r="H753" s="125" t="str">
        <f t="shared" si="11"/>
        <v>3303301390.21390.2</v>
      </c>
    </row>
    <row r="754" spans="1:8" ht="16.5" customHeight="1">
      <c r="A754" s="125">
        <v>2109901</v>
      </c>
      <c r="B754" s="274" t="s">
        <v>629</v>
      </c>
      <c r="C754" s="335">
        <v>330</v>
      </c>
      <c r="D754" s="335">
        <v>330</v>
      </c>
      <c r="E754" s="335">
        <v>1390.2</v>
      </c>
      <c r="F754" s="335">
        <v>1390.2</v>
      </c>
      <c r="G754" s="334">
        <v>1</v>
      </c>
      <c r="H754" s="125" t="str">
        <f t="shared" si="11"/>
        <v>3303301390.21390.2</v>
      </c>
    </row>
    <row r="755" spans="1:8" ht="16.5" customHeight="1">
      <c r="A755" s="125">
        <v>211</v>
      </c>
      <c r="B755" s="274" t="s">
        <v>36</v>
      </c>
      <c r="C755" s="335">
        <v>5037</v>
      </c>
      <c r="D755" s="335">
        <f>5037+4810</f>
        <v>9847</v>
      </c>
      <c r="E755" s="335">
        <v>35895.870000000003</v>
      </c>
      <c r="F755" s="335">
        <v>35895.870000000003</v>
      </c>
      <c r="G755" s="334">
        <v>1</v>
      </c>
      <c r="H755" s="125" t="str">
        <f t="shared" si="11"/>
        <v>5037984735895.8735895.87</v>
      </c>
    </row>
    <row r="756" spans="1:8" ht="16.5" customHeight="1">
      <c r="A756" s="125">
        <v>21101</v>
      </c>
      <c r="B756" s="274" t="s">
        <v>630</v>
      </c>
      <c r="C756" s="335">
        <v>1199</v>
      </c>
      <c r="D756" s="335">
        <v>1199</v>
      </c>
      <c r="E756" s="335">
        <v>559.79</v>
      </c>
      <c r="F756" s="335">
        <v>559.79</v>
      </c>
      <c r="G756" s="334">
        <v>1</v>
      </c>
      <c r="H756" s="125" t="str">
        <f t="shared" si="11"/>
        <v>11991199559.79559.79</v>
      </c>
    </row>
    <row r="757" spans="1:8" ht="16.5" customHeight="1">
      <c r="A757" s="125">
        <v>2110101</v>
      </c>
      <c r="B757" s="274" t="s">
        <v>94</v>
      </c>
      <c r="C757" s="335">
        <v>969</v>
      </c>
      <c r="D757" s="335">
        <v>969</v>
      </c>
      <c r="E757" s="335">
        <v>308.79000000000002</v>
      </c>
      <c r="F757" s="335">
        <v>308.79000000000002</v>
      </c>
      <c r="G757" s="334">
        <v>1</v>
      </c>
      <c r="H757" s="125" t="str">
        <f t="shared" si="11"/>
        <v>969969308.79308.79</v>
      </c>
    </row>
    <row r="758" spans="1:8" ht="16.5" hidden="1" customHeight="1">
      <c r="A758" s="125">
        <v>2110102</v>
      </c>
      <c r="B758" s="274" t="s">
        <v>95</v>
      </c>
      <c r="C758" s="335"/>
      <c r="D758" s="335"/>
      <c r="E758" s="335">
        <v>0</v>
      </c>
      <c r="F758" s="335">
        <v>0</v>
      </c>
      <c r="G758" s="334"/>
      <c r="H758" s="125" t="str">
        <f t="shared" si="11"/>
        <v>00</v>
      </c>
    </row>
    <row r="759" spans="1:8" ht="16.5" hidden="1" customHeight="1">
      <c r="A759" s="125">
        <v>2110103</v>
      </c>
      <c r="B759" s="274" t="s">
        <v>96</v>
      </c>
      <c r="C759" s="335"/>
      <c r="D759" s="335"/>
      <c r="E759" s="335">
        <v>0</v>
      </c>
      <c r="F759" s="335">
        <v>0</v>
      </c>
      <c r="G759" s="334"/>
      <c r="H759" s="125" t="str">
        <f t="shared" si="11"/>
        <v>00</v>
      </c>
    </row>
    <row r="760" spans="1:8" ht="16.5" hidden="1" customHeight="1">
      <c r="A760" s="125">
        <v>2110104</v>
      </c>
      <c r="B760" s="274" t="s">
        <v>631</v>
      </c>
      <c r="C760" s="335"/>
      <c r="D760" s="335"/>
      <c r="E760" s="335">
        <v>0</v>
      </c>
      <c r="F760" s="335">
        <v>0</v>
      </c>
      <c r="G760" s="334"/>
      <c r="H760" s="125" t="str">
        <f t="shared" si="11"/>
        <v>00</v>
      </c>
    </row>
    <row r="761" spans="1:8" ht="16.5" hidden="1" customHeight="1">
      <c r="A761" s="125">
        <v>2110105</v>
      </c>
      <c r="B761" s="274" t="s">
        <v>632</v>
      </c>
      <c r="C761" s="335"/>
      <c r="D761" s="335"/>
      <c r="E761" s="335">
        <v>0</v>
      </c>
      <c r="F761" s="335">
        <v>0</v>
      </c>
      <c r="G761" s="334"/>
      <c r="H761" s="125" t="str">
        <f t="shared" si="11"/>
        <v>00</v>
      </c>
    </row>
    <row r="762" spans="1:8" ht="16.5" hidden="1" customHeight="1">
      <c r="A762" s="125">
        <v>2110106</v>
      </c>
      <c r="B762" s="274" t="s">
        <v>633</v>
      </c>
      <c r="C762" s="335"/>
      <c r="D762" s="335"/>
      <c r="E762" s="335">
        <v>0</v>
      </c>
      <c r="F762" s="335">
        <v>0</v>
      </c>
      <c r="G762" s="334"/>
      <c r="H762" s="125" t="str">
        <f t="shared" si="11"/>
        <v>00</v>
      </c>
    </row>
    <row r="763" spans="1:8" ht="16.5" hidden="1" customHeight="1">
      <c r="A763" s="125">
        <v>2110107</v>
      </c>
      <c r="B763" s="274" t="s">
        <v>634</v>
      </c>
      <c r="C763" s="335"/>
      <c r="D763" s="335"/>
      <c r="E763" s="335">
        <v>0</v>
      </c>
      <c r="F763" s="335">
        <v>0</v>
      </c>
      <c r="G763" s="334"/>
      <c r="H763" s="125" t="str">
        <f t="shared" si="11"/>
        <v>00</v>
      </c>
    </row>
    <row r="764" spans="1:8" ht="16.5" hidden="1" customHeight="1">
      <c r="A764" s="125">
        <v>2110108</v>
      </c>
      <c r="B764" s="274" t="s">
        <v>635</v>
      </c>
      <c r="C764" s="335"/>
      <c r="D764" s="335"/>
      <c r="E764" s="335">
        <v>0</v>
      </c>
      <c r="F764" s="335">
        <v>0</v>
      </c>
      <c r="G764" s="334"/>
      <c r="H764" s="125" t="str">
        <f t="shared" si="11"/>
        <v>00</v>
      </c>
    </row>
    <row r="765" spans="1:8" ht="16.5" customHeight="1">
      <c r="A765" s="125">
        <v>2110199</v>
      </c>
      <c r="B765" s="274" t="s">
        <v>636</v>
      </c>
      <c r="C765" s="335">
        <v>230</v>
      </c>
      <c r="D765" s="335">
        <v>230</v>
      </c>
      <c r="E765" s="335">
        <v>251</v>
      </c>
      <c r="F765" s="335">
        <v>251</v>
      </c>
      <c r="G765" s="334">
        <v>1</v>
      </c>
      <c r="H765" s="125" t="str">
        <f t="shared" si="11"/>
        <v>230230251251</v>
      </c>
    </row>
    <row r="766" spans="1:8" ht="16.5" hidden="1" customHeight="1">
      <c r="A766" s="125">
        <v>21102</v>
      </c>
      <c r="B766" s="274" t="s">
        <v>637</v>
      </c>
      <c r="C766" s="335"/>
      <c r="D766" s="335"/>
      <c r="E766" s="335">
        <v>0</v>
      </c>
      <c r="F766" s="335">
        <v>0</v>
      </c>
      <c r="G766" s="334"/>
      <c r="H766" s="125" t="str">
        <f t="shared" si="11"/>
        <v>00</v>
      </c>
    </row>
    <row r="767" spans="1:8" ht="16.5" hidden="1" customHeight="1">
      <c r="A767" s="125">
        <v>2110203</v>
      </c>
      <c r="B767" s="274" t="s">
        <v>638</v>
      </c>
      <c r="C767" s="335"/>
      <c r="D767" s="335"/>
      <c r="E767" s="335">
        <v>0</v>
      </c>
      <c r="F767" s="335">
        <v>0</v>
      </c>
      <c r="G767" s="334"/>
      <c r="H767" s="125" t="str">
        <f t="shared" si="11"/>
        <v>00</v>
      </c>
    </row>
    <row r="768" spans="1:8" ht="16.5" hidden="1" customHeight="1">
      <c r="A768" s="125">
        <v>2110204</v>
      </c>
      <c r="B768" s="274" t="s">
        <v>639</v>
      </c>
      <c r="C768" s="335"/>
      <c r="D768" s="335"/>
      <c r="E768" s="335">
        <v>0</v>
      </c>
      <c r="F768" s="335">
        <v>0</v>
      </c>
      <c r="G768" s="334"/>
      <c r="H768" s="125" t="str">
        <f t="shared" si="11"/>
        <v>00</v>
      </c>
    </row>
    <row r="769" spans="1:8" ht="16.5" hidden="1" customHeight="1">
      <c r="A769" s="125">
        <v>2110299</v>
      </c>
      <c r="B769" s="274" t="s">
        <v>640</v>
      </c>
      <c r="C769" s="335"/>
      <c r="D769" s="335"/>
      <c r="E769" s="335">
        <v>0</v>
      </c>
      <c r="F769" s="335">
        <v>0</v>
      </c>
      <c r="G769" s="334"/>
      <c r="H769" s="125" t="str">
        <f t="shared" si="11"/>
        <v>00</v>
      </c>
    </row>
    <row r="770" spans="1:8" ht="16.5" customHeight="1">
      <c r="A770" s="125">
        <v>21103</v>
      </c>
      <c r="B770" s="274" t="s">
        <v>641</v>
      </c>
      <c r="C770" s="335">
        <v>177</v>
      </c>
      <c r="D770" s="335">
        <f>177+4810</f>
        <v>4987</v>
      </c>
      <c r="E770" s="335">
        <v>8432.82</v>
      </c>
      <c r="F770" s="335">
        <v>8432.82</v>
      </c>
      <c r="G770" s="334">
        <v>1</v>
      </c>
      <c r="H770" s="125" t="str">
        <f t="shared" si="11"/>
        <v>17749878432.828432.82</v>
      </c>
    </row>
    <row r="771" spans="1:8" ht="16.5" customHeight="1">
      <c r="A771" s="125">
        <v>2110301</v>
      </c>
      <c r="B771" s="274" t="s">
        <v>642</v>
      </c>
      <c r="C771" s="335"/>
      <c r="D771" s="335"/>
      <c r="E771" s="335">
        <v>207</v>
      </c>
      <c r="F771" s="335">
        <v>207</v>
      </c>
      <c r="G771" s="334">
        <v>1</v>
      </c>
      <c r="H771" s="125" t="str">
        <f t="shared" si="11"/>
        <v>207207</v>
      </c>
    </row>
    <row r="772" spans="1:8" ht="16.5" customHeight="1">
      <c r="A772" s="125">
        <v>2110302</v>
      </c>
      <c r="B772" s="274" t="s">
        <v>643</v>
      </c>
      <c r="C772" s="335">
        <v>177</v>
      </c>
      <c r="D772" s="335">
        <f>177+4810</f>
        <v>4987</v>
      </c>
      <c r="E772" s="335">
        <v>5715.82</v>
      </c>
      <c r="F772" s="335">
        <v>5715.82</v>
      </c>
      <c r="G772" s="334">
        <v>1</v>
      </c>
      <c r="H772" s="125" t="str">
        <f t="shared" si="11"/>
        <v>17749875715.825715.82</v>
      </c>
    </row>
    <row r="773" spans="1:8" ht="16.5" hidden="1" customHeight="1">
      <c r="A773" s="125">
        <v>2110303</v>
      </c>
      <c r="B773" s="274" t="s">
        <v>644</v>
      </c>
      <c r="C773" s="335"/>
      <c r="D773" s="335"/>
      <c r="E773" s="335">
        <v>0</v>
      </c>
      <c r="F773" s="335">
        <v>0</v>
      </c>
      <c r="G773" s="334"/>
      <c r="H773" s="125" t="str">
        <f t="shared" si="11"/>
        <v>00</v>
      </c>
    </row>
    <row r="774" spans="1:8" ht="16.5" customHeight="1">
      <c r="A774" s="125">
        <v>2110304</v>
      </c>
      <c r="B774" s="274" t="s">
        <v>645</v>
      </c>
      <c r="C774" s="335">
        <v>0</v>
      </c>
      <c r="D774" s="335">
        <v>0</v>
      </c>
      <c r="E774" s="335">
        <v>2510</v>
      </c>
      <c r="F774" s="335">
        <v>2510</v>
      </c>
      <c r="G774" s="334">
        <v>1</v>
      </c>
      <c r="H774" s="125" t="str">
        <f t="shared" si="11"/>
        <v>0025102510</v>
      </c>
    </row>
    <row r="775" spans="1:8" ht="16.5" hidden="1" customHeight="1">
      <c r="A775" s="125">
        <v>2110305</v>
      </c>
      <c r="B775" s="274" t="s">
        <v>646</v>
      </c>
      <c r="C775" s="335"/>
      <c r="D775" s="335"/>
      <c r="E775" s="335">
        <v>0</v>
      </c>
      <c r="F775" s="335">
        <v>0</v>
      </c>
      <c r="G775" s="334"/>
      <c r="H775" s="125" t="str">
        <f t="shared" ref="H775:H838" si="12">C775&amp;D775&amp;E775&amp;F775</f>
        <v>00</v>
      </c>
    </row>
    <row r="776" spans="1:8" ht="16.5" hidden="1" customHeight="1">
      <c r="A776" s="125">
        <v>2110306</v>
      </c>
      <c r="B776" s="274" t="s">
        <v>647</v>
      </c>
      <c r="C776" s="335"/>
      <c r="D776" s="335"/>
      <c r="E776" s="335">
        <v>0</v>
      </c>
      <c r="F776" s="335">
        <v>0</v>
      </c>
      <c r="G776" s="334"/>
      <c r="H776" s="125" t="str">
        <f t="shared" si="12"/>
        <v>00</v>
      </c>
    </row>
    <row r="777" spans="1:8" ht="16.5" hidden="1" customHeight="1">
      <c r="A777" s="125">
        <v>2110399</v>
      </c>
      <c r="B777" s="274" t="s">
        <v>648</v>
      </c>
      <c r="C777" s="335"/>
      <c r="D777" s="335"/>
      <c r="E777" s="335">
        <v>0</v>
      </c>
      <c r="F777" s="335">
        <v>0</v>
      </c>
      <c r="G777" s="334"/>
      <c r="H777" s="125" t="str">
        <f t="shared" si="12"/>
        <v>00</v>
      </c>
    </row>
    <row r="778" spans="1:8" ht="16.5" customHeight="1">
      <c r="A778" s="125">
        <v>21104</v>
      </c>
      <c r="B778" s="274" t="s">
        <v>649</v>
      </c>
      <c r="C778" s="335">
        <v>240</v>
      </c>
      <c r="D778" s="335">
        <v>240</v>
      </c>
      <c r="E778" s="335">
        <v>14899.67</v>
      </c>
      <c r="F778" s="335">
        <v>14899.67</v>
      </c>
      <c r="G778" s="334">
        <v>1</v>
      </c>
      <c r="H778" s="125" t="str">
        <f t="shared" si="12"/>
        <v>24024014899.6714899.67</v>
      </c>
    </row>
    <row r="779" spans="1:8" ht="16.5" hidden="1" customHeight="1">
      <c r="A779" s="125">
        <v>2110401</v>
      </c>
      <c r="B779" s="274" t="s">
        <v>650</v>
      </c>
      <c r="C779" s="335"/>
      <c r="D779" s="335"/>
      <c r="E779" s="335">
        <v>0</v>
      </c>
      <c r="F779" s="335">
        <v>0</v>
      </c>
      <c r="G779" s="334"/>
      <c r="H779" s="125" t="str">
        <f t="shared" si="12"/>
        <v>00</v>
      </c>
    </row>
    <row r="780" spans="1:8" ht="16.5" customHeight="1">
      <c r="A780" s="125">
        <v>2110402</v>
      </c>
      <c r="B780" s="274" t="s">
        <v>651</v>
      </c>
      <c r="C780" s="335">
        <v>240</v>
      </c>
      <c r="D780" s="335">
        <v>240</v>
      </c>
      <c r="E780" s="335">
        <v>12193.33</v>
      </c>
      <c r="F780" s="335">
        <v>12193.33</v>
      </c>
      <c r="G780" s="334">
        <v>1</v>
      </c>
      <c r="H780" s="125" t="str">
        <f t="shared" si="12"/>
        <v>24024012193.3312193.33</v>
      </c>
    </row>
    <row r="781" spans="1:8" ht="16.5" customHeight="1">
      <c r="A781" s="125">
        <v>2110403</v>
      </c>
      <c r="B781" s="274" t="s">
        <v>652</v>
      </c>
      <c r="C781" s="335"/>
      <c r="D781" s="335"/>
      <c r="E781" s="335">
        <v>996</v>
      </c>
      <c r="F781" s="335">
        <v>996</v>
      </c>
      <c r="G781" s="334">
        <v>1</v>
      </c>
      <c r="H781" s="125" t="str">
        <f t="shared" si="12"/>
        <v>996996</v>
      </c>
    </row>
    <row r="782" spans="1:8" ht="16.5" customHeight="1">
      <c r="A782" s="125">
        <v>2110404</v>
      </c>
      <c r="B782" s="274" t="s">
        <v>653</v>
      </c>
      <c r="C782" s="335"/>
      <c r="D782" s="335"/>
      <c r="E782" s="335">
        <v>1710.34</v>
      </c>
      <c r="F782" s="335">
        <v>1710.34</v>
      </c>
      <c r="G782" s="334">
        <v>1</v>
      </c>
      <c r="H782" s="125" t="str">
        <f t="shared" si="12"/>
        <v>1710.341710.34</v>
      </c>
    </row>
    <row r="783" spans="1:8" ht="16.5" hidden="1" customHeight="1">
      <c r="A783" s="125">
        <v>2110499</v>
      </c>
      <c r="B783" s="274" t="s">
        <v>654</v>
      </c>
      <c r="C783" s="335"/>
      <c r="D783" s="335"/>
      <c r="E783" s="335">
        <v>0</v>
      </c>
      <c r="F783" s="335">
        <v>0</v>
      </c>
      <c r="G783" s="334"/>
      <c r="H783" s="125" t="str">
        <f t="shared" si="12"/>
        <v>00</v>
      </c>
    </row>
    <row r="784" spans="1:8" ht="16.5" customHeight="1">
      <c r="A784" s="125">
        <v>21105</v>
      </c>
      <c r="B784" s="274" t="s">
        <v>655</v>
      </c>
      <c r="C784" s="335">
        <v>161</v>
      </c>
      <c r="D784" s="335">
        <v>161</v>
      </c>
      <c r="E784" s="335">
        <v>2580.4</v>
      </c>
      <c r="F784" s="335">
        <v>2580.4</v>
      </c>
      <c r="G784" s="334">
        <v>1</v>
      </c>
      <c r="H784" s="125" t="str">
        <f t="shared" si="12"/>
        <v>1611612580.42580.4</v>
      </c>
    </row>
    <row r="785" spans="1:8" ht="16.5" customHeight="1">
      <c r="A785" s="125">
        <v>2110501</v>
      </c>
      <c r="B785" s="274" t="s">
        <v>656</v>
      </c>
      <c r="C785" s="335">
        <v>0</v>
      </c>
      <c r="D785" s="335">
        <v>0</v>
      </c>
      <c r="E785" s="335">
        <v>2391.4</v>
      </c>
      <c r="F785" s="335">
        <v>2391.4</v>
      </c>
      <c r="G785" s="334">
        <v>1</v>
      </c>
      <c r="H785" s="125" t="str">
        <f t="shared" si="12"/>
        <v>002391.42391.4</v>
      </c>
    </row>
    <row r="786" spans="1:8" ht="16.5" customHeight="1">
      <c r="A786" s="125">
        <v>2110502</v>
      </c>
      <c r="B786" s="274" t="s">
        <v>657</v>
      </c>
      <c r="C786" s="335">
        <v>161</v>
      </c>
      <c r="D786" s="335">
        <v>161</v>
      </c>
      <c r="E786" s="335">
        <v>153</v>
      </c>
      <c r="F786" s="335">
        <v>153</v>
      </c>
      <c r="G786" s="334">
        <v>1</v>
      </c>
      <c r="H786" s="125" t="str">
        <f t="shared" si="12"/>
        <v>161161153153</v>
      </c>
    </row>
    <row r="787" spans="1:8" ht="16.5" customHeight="1">
      <c r="A787" s="125">
        <v>2110503</v>
      </c>
      <c r="B787" s="274" t="s">
        <v>658</v>
      </c>
      <c r="C787" s="335">
        <v>0</v>
      </c>
      <c r="D787" s="335">
        <v>0</v>
      </c>
      <c r="E787" s="335">
        <v>36</v>
      </c>
      <c r="F787" s="335">
        <v>36</v>
      </c>
      <c r="G787" s="334">
        <v>1</v>
      </c>
      <c r="H787" s="125" t="str">
        <f t="shared" si="12"/>
        <v>003636</v>
      </c>
    </row>
    <row r="788" spans="1:8" ht="16.5" hidden="1" customHeight="1">
      <c r="A788" s="125">
        <v>2110506</v>
      </c>
      <c r="B788" s="274" t="s">
        <v>659</v>
      </c>
      <c r="C788" s="335"/>
      <c r="D788" s="335"/>
      <c r="E788" s="335">
        <v>0</v>
      </c>
      <c r="F788" s="335">
        <v>0</v>
      </c>
      <c r="G788" s="334"/>
      <c r="H788" s="125" t="str">
        <f t="shared" si="12"/>
        <v>00</v>
      </c>
    </row>
    <row r="789" spans="1:8" ht="16.5" hidden="1" customHeight="1">
      <c r="A789" s="125">
        <v>2110507</v>
      </c>
      <c r="B789" s="274" t="s">
        <v>660</v>
      </c>
      <c r="C789" s="335"/>
      <c r="D789" s="335"/>
      <c r="E789" s="335">
        <v>0</v>
      </c>
      <c r="F789" s="335">
        <v>0</v>
      </c>
      <c r="G789" s="334"/>
      <c r="H789" s="125" t="str">
        <f t="shared" si="12"/>
        <v>00</v>
      </c>
    </row>
    <row r="790" spans="1:8" ht="16.5" hidden="1" customHeight="1">
      <c r="A790" s="125">
        <v>2110599</v>
      </c>
      <c r="B790" s="274" t="s">
        <v>661</v>
      </c>
      <c r="C790" s="335"/>
      <c r="D790" s="335"/>
      <c r="E790" s="335">
        <v>0</v>
      </c>
      <c r="F790" s="335">
        <v>0</v>
      </c>
      <c r="G790" s="334"/>
      <c r="H790" s="125" t="str">
        <f t="shared" si="12"/>
        <v>00</v>
      </c>
    </row>
    <row r="791" spans="1:8" ht="16.5" customHeight="1">
      <c r="A791" s="125">
        <v>21106</v>
      </c>
      <c r="B791" s="274" t="s">
        <v>662</v>
      </c>
      <c r="C791" s="335">
        <v>3260</v>
      </c>
      <c r="D791" s="335">
        <v>3260</v>
      </c>
      <c r="E791" s="335">
        <v>8387</v>
      </c>
      <c r="F791" s="335">
        <v>8387</v>
      </c>
      <c r="G791" s="334">
        <v>1</v>
      </c>
      <c r="H791" s="125" t="str">
        <f t="shared" si="12"/>
        <v>3260326083878387</v>
      </c>
    </row>
    <row r="792" spans="1:8" ht="16.5" customHeight="1">
      <c r="A792" s="125">
        <v>2110602</v>
      </c>
      <c r="B792" s="274" t="s">
        <v>663</v>
      </c>
      <c r="C792" s="335">
        <v>3005</v>
      </c>
      <c r="D792" s="335">
        <v>3005</v>
      </c>
      <c r="E792" s="335">
        <v>6505</v>
      </c>
      <c r="F792" s="335">
        <v>6505</v>
      </c>
      <c r="G792" s="334">
        <v>1</v>
      </c>
      <c r="H792" s="125" t="str">
        <f t="shared" si="12"/>
        <v>3005300565056505</v>
      </c>
    </row>
    <row r="793" spans="1:8" ht="16.5" customHeight="1">
      <c r="A793" s="125">
        <v>2110603</v>
      </c>
      <c r="B793" s="274" t="s">
        <v>664</v>
      </c>
      <c r="C793" s="335">
        <v>135</v>
      </c>
      <c r="D793" s="335">
        <v>135</v>
      </c>
      <c r="E793" s="335">
        <v>135</v>
      </c>
      <c r="F793" s="335">
        <v>135</v>
      </c>
      <c r="G793" s="334">
        <v>1</v>
      </c>
      <c r="H793" s="125" t="str">
        <f t="shared" si="12"/>
        <v>135135135135</v>
      </c>
    </row>
    <row r="794" spans="1:8" ht="16.5" hidden="1" customHeight="1">
      <c r="A794" s="125">
        <v>2110604</v>
      </c>
      <c r="B794" s="274" t="s">
        <v>665</v>
      </c>
      <c r="C794" s="335"/>
      <c r="D794" s="335"/>
      <c r="E794" s="335">
        <v>0</v>
      </c>
      <c r="F794" s="335">
        <v>0</v>
      </c>
      <c r="G794" s="334"/>
      <c r="H794" s="125" t="str">
        <f t="shared" si="12"/>
        <v>00</v>
      </c>
    </row>
    <row r="795" spans="1:8" ht="16.5" customHeight="1">
      <c r="A795" s="125">
        <v>2110605</v>
      </c>
      <c r="B795" s="274" t="s">
        <v>666</v>
      </c>
      <c r="C795" s="335">
        <v>120</v>
      </c>
      <c r="D795" s="335">
        <v>120</v>
      </c>
      <c r="E795" s="335">
        <v>1640</v>
      </c>
      <c r="F795" s="335">
        <v>1640</v>
      </c>
      <c r="G795" s="334">
        <v>1</v>
      </c>
      <c r="H795" s="125" t="str">
        <f t="shared" si="12"/>
        <v>12012016401640</v>
      </c>
    </row>
    <row r="796" spans="1:8" ht="16.5" customHeight="1">
      <c r="A796" s="125">
        <v>2110699</v>
      </c>
      <c r="B796" s="274" t="s">
        <v>667</v>
      </c>
      <c r="C796" s="335">
        <v>0</v>
      </c>
      <c r="D796" s="335">
        <v>0</v>
      </c>
      <c r="E796" s="335">
        <v>107</v>
      </c>
      <c r="F796" s="335">
        <v>107</v>
      </c>
      <c r="G796" s="334">
        <v>1</v>
      </c>
      <c r="H796" s="125" t="str">
        <f t="shared" si="12"/>
        <v>00107107</v>
      </c>
    </row>
    <row r="797" spans="1:8" ht="16.5" hidden="1" customHeight="1">
      <c r="A797" s="125">
        <v>21107</v>
      </c>
      <c r="B797" s="274" t="s">
        <v>668</v>
      </c>
      <c r="C797" s="335"/>
      <c r="D797" s="335"/>
      <c r="E797" s="335">
        <v>0</v>
      </c>
      <c r="F797" s="335">
        <v>0</v>
      </c>
      <c r="G797" s="334"/>
      <c r="H797" s="125" t="str">
        <f t="shared" si="12"/>
        <v>00</v>
      </c>
    </row>
    <row r="798" spans="1:8" ht="16.5" hidden="1" customHeight="1">
      <c r="A798" s="125">
        <v>2110704</v>
      </c>
      <c r="B798" s="274" t="s">
        <v>669</v>
      </c>
      <c r="C798" s="335"/>
      <c r="D798" s="335"/>
      <c r="E798" s="335">
        <v>0</v>
      </c>
      <c r="F798" s="335">
        <v>0</v>
      </c>
      <c r="G798" s="334"/>
      <c r="H798" s="125" t="str">
        <f t="shared" si="12"/>
        <v>00</v>
      </c>
    </row>
    <row r="799" spans="1:8" ht="16.5" hidden="1" customHeight="1">
      <c r="A799" s="125">
        <v>2110799</v>
      </c>
      <c r="B799" s="274" t="s">
        <v>670</v>
      </c>
      <c r="C799" s="335"/>
      <c r="D799" s="335"/>
      <c r="E799" s="335">
        <v>0</v>
      </c>
      <c r="F799" s="335">
        <v>0</v>
      </c>
      <c r="G799" s="334"/>
      <c r="H799" s="125" t="str">
        <f t="shared" si="12"/>
        <v>00</v>
      </c>
    </row>
    <row r="800" spans="1:8" ht="16.5" hidden="1" customHeight="1">
      <c r="A800" s="125">
        <v>21108</v>
      </c>
      <c r="B800" s="274" t="s">
        <v>671</v>
      </c>
      <c r="C800" s="335"/>
      <c r="D800" s="335"/>
      <c r="E800" s="335">
        <v>0</v>
      </c>
      <c r="F800" s="335">
        <v>0</v>
      </c>
      <c r="G800" s="334"/>
      <c r="H800" s="125" t="str">
        <f t="shared" si="12"/>
        <v>00</v>
      </c>
    </row>
    <row r="801" spans="1:8" ht="16.5" hidden="1" customHeight="1">
      <c r="A801" s="125">
        <v>2110804</v>
      </c>
      <c r="B801" s="274" t="s">
        <v>672</v>
      </c>
      <c r="C801" s="335"/>
      <c r="D801" s="335"/>
      <c r="E801" s="335">
        <v>0</v>
      </c>
      <c r="F801" s="335">
        <v>0</v>
      </c>
      <c r="G801" s="334"/>
      <c r="H801" s="125" t="str">
        <f t="shared" si="12"/>
        <v>00</v>
      </c>
    </row>
    <row r="802" spans="1:8" ht="16.5" hidden="1" customHeight="1">
      <c r="A802" s="125">
        <v>2110899</v>
      </c>
      <c r="B802" s="274" t="s">
        <v>673</v>
      </c>
      <c r="C802" s="335"/>
      <c r="D802" s="335"/>
      <c r="E802" s="335">
        <v>0</v>
      </c>
      <c r="F802" s="335">
        <v>0</v>
      </c>
      <c r="G802" s="334"/>
      <c r="H802" s="125" t="str">
        <f t="shared" si="12"/>
        <v>00</v>
      </c>
    </row>
    <row r="803" spans="1:8" ht="16.5" hidden="1" customHeight="1">
      <c r="A803" s="125">
        <v>21109</v>
      </c>
      <c r="B803" s="274" t="s">
        <v>674</v>
      </c>
      <c r="C803" s="335"/>
      <c r="D803" s="335"/>
      <c r="E803" s="335">
        <v>0</v>
      </c>
      <c r="F803" s="335">
        <v>0</v>
      </c>
      <c r="G803" s="334"/>
      <c r="H803" s="125" t="str">
        <f t="shared" si="12"/>
        <v>00</v>
      </c>
    </row>
    <row r="804" spans="1:8" ht="16.5" hidden="1" customHeight="1">
      <c r="A804" s="125">
        <v>2110901</v>
      </c>
      <c r="B804" s="274" t="s">
        <v>675</v>
      </c>
      <c r="C804" s="335"/>
      <c r="D804" s="335"/>
      <c r="E804" s="335">
        <v>0</v>
      </c>
      <c r="F804" s="335">
        <v>0</v>
      </c>
      <c r="G804" s="334"/>
      <c r="H804" s="125" t="str">
        <f t="shared" si="12"/>
        <v>00</v>
      </c>
    </row>
    <row r="805" spans="1:8" ht="16.5" customHeight="1">
      <c r="A805" s="125">
        <v>21110</v>
      </c>
      <c r="B805" s="274" t="s">
        <v>676</v>
      </c>
      <c r="C805" s="335">
        <v>0</v>
      </c>
      <c r="D805" s="335">
        <v>0</v>
      </c>
      <c r="E805" s="335">
        <v>144</v>
      </c>
      <c r="F805" s="335">
        <v>144</v>
      </c>
      <c r="G805" s="334">
        <v>1</v>
      </c>
      <c r="H805" s="125" t="str">
        <f t="shared" si="12"/>
        <v>00144144</v>
      </c>
    </row>
    <row r="806" spans="1:8" ht="16.5" customHeight="1">
      <c r="A806" s="125">
        <v>2111001</v>
      </c>
      <c r="B806" s="274" t="s">
        <v>677</v>
      </c>
      <c r="C806" s="335"/>
      <c r="D806" s="335"/>
      <c r="E806" s="335">
        <v>144</v>
      </c>
      <c r="F806" s="335">
        <v>144</v>
      </c>
      <c r="G806" s="334">
        <v>1</v>
      </c>
      <c r="H806" s="125" t="str">
        <f t="shared" si="12"/>
        <v>144144</v>
      </c>
    </row>
    <row r="807" spans="1:8" ht="16.5" customHeight="1">
      <c r="A807" s="125">
        <v>21111</v>
      </c>
      <c r="B807" s="274" t="s">
        <v>678</v>
      </c>
      <c r="C807" s="335">
        <v>0</v>
      </c>
      <c r="D807" s="335">
        <v>0</v>
      </c>
      <c r="E807" s="335">
        <v>837.19</v>
      </c>
      <c r="F807" s="335">
        <v>837.19</v>
      </c>
      <c r="G807" s="334">
        <v>1</v>
      </c>
      <c r="H807" s="125" t="str">
        <f t="shared" si="12"/>
        <v>00837.19837.19</v>
      </c>
    </row>
    <row r="808" spans="1:8" ht="16.5" customHeight="1">
      <c r="A808" s="125">
        <v>2111101</v>
      </c>
      <c r="B808" s="274" t="s">
        <v>679</v>
      </c>
      <c r="C808" s="335">
        <v>0</v>
      </c>
      <c r="D808" s="335">
        <v>0</v>
      </c>
      <c r="E808" s="335">
        <v>489.38</v>
      </c>
      <c r="F808" s="335">
        <v>489.38</v>
      </c>
      <c r="G808" s="334">
        <v>1</v>
      </c>
      <c r="H808" s="125" t="str">
        <f t="shared" si="12"/>
        <v>00489.38489.38</v>
      </c>
    </row>
    <row r="809" spans="1:8" ht="16.5" customHeight="1">
      <c r="A809" s="125">
        <v>2111102</v>
      </c>
      <c r="B809" s="274" t="s">
        <v>680</v>
      </c>
      <c r="C809" s="335">
        <v>0</v>
      </c>
      <c r="D809" s="335">
        <v>0</v>
      </c>
      <c r="E809" s="335">
        <v>347.81</v>
      </c>
      <c r="F809" s="335">
        <v>347.81</v>
      </c>
      <c r="G809" s="334">
        <v>1</v>
      </c>
      <c r="H809" s="125" t="str">
        <f t="shared" si="12"/>
        <v>00347.81347.81</v>
      </c>
    </row>
    <row r="810" spans="1:8" ht="16.5" hidden="1" customHeight="1">
      <c r="A810" s="125">
        <v>2111103</v>
      </c>
      <c r="B810" s="274" t="s">
        <v>681</v>
      </c>
      <c r="C810" s="335"/>
      <c r="D810" s="335"/>
      <c r="E810" s="335">
        <v>0</v>
      </c>
      <c r="F810" s="335">
        <v>0</v>
      </c>
      <c r="G810" s="334"/>
      <c r="H810" s="125" t="str">
        <f t="shared" si="12"/>
        <v>00</v>
      </c>
    </row>
    <row r="811" spans="1:8" ht="16.5" hidden="1" customHeight="1">
      <c r="A811" s="125">
        <v>2111104</v>
      </c>
      <c r="B811" s="274" t="s">
        <v>682</v>
      </c>
      <c r="C811" s="335"/>
      <c r="D811" s="335"/>
      <c r="E811" s="335">
        <v>0</v>
      </c>
      <c r="F811" s="335">
        <v>0</v>
      </c>
      <c r="G811" s="334"/>
      <c r="H811" s="125" t="str">
        <f t="shared" si="12"/>
        <v>00</v>
      </c>
    </row>
    <row r="812" spans="1:8" ht="16.5" hidden="1" customHeight="1">
      <c r="A812" s="125">
        <v>2111199</v>
      </c>
      <c r="B812" s="274" t="s">
        <v>683</v>
      </c>
      <c r="C812" s="335"/>
      <c r="D812" s="335"/>
      <c r="E812" s="335">
        <v>0</v>
      </c>
      <c r="F812" s="335">
        <v>0</v>
      </c>
      <c r="G812" s="334"/>
      <c r="H812" s="125" t="str">
        <f t="shared" si="12"/>
        <v>00</v>
      </c>
    </row>
    <row r="813" spans="1:8" ht="16.5" customHeight="1">
      <c r="A813" s="125">
        <v>21112</v>
      </c>
      <c r="B813" s="274" t="s">
        <v>684</v>
      </c>
      <c r="C813" s="335"/>
      <c r="D813" s="335"/>
      <c r="E813" s="335">
        <v>55</v>
      </c>
      <c r="F813" s="335">
        <v>55</v>
      </c>
      <c r="G813" s="334">
        <v>1</v>
      </c>
      <c r="H813" s="125" t="str">
        <f t="shared" si="12"/>
        <v>5555</v>
      </c>
    </row>
    <row r="814" spans="1:8" ht="16.5" customHeight="1">
      <c r="A814" s="125">
        <v>2111201</v>
      </c>
      <c r="B814" s="274" t="s">
        <v>685</v>
      </c>
      <c r="C814" s="335"/>
      <c r="D814" s="335"/>
      <c r="E814" s="335">
        <v>55</v>
      </c>
      <c r="F814" s="335">
        <v>55</v>
      </c>
      <c r="G814" s="334">
        <v>1</v>
      </c>
      <c r="H814" s="125" t="str">
        <f t="shared" si="12"/>
        <v>5555</v>
      </c>
    </row>
    <row r="815" spans="1:8" ht="16.5" hidden="1" customHeight="1">
      <c r="A815" s="125">
        <v>21113</v>
      </c>
      <c r="B815" s="274" t="s">
        <v>686</v>
      </c>
      <c r="C815" s="335"/>
      <c r="D815" s="335"/>
      <c r="E815" s="335">
        <v>0</v>
      </c>
      <c r="F815" s="335">
        <v>0</v>
      </c>
      <c r="G815" s="334"/>
      <c r="H815" s="125" t="str">
        <f t="shared" si="12"/>
        <v>00</v>
      </c>
    </row>
    <row r="816" spans="1:8" ht="16.5" hidden="1" customHeight="1">
      <c r="A816" s="125">
        <v>2111301</v>
      </c>
      <c r="B816" s="274" t="s">
        <v>687</v>
      </c>
      <c r="C816" s="335"/>
      <c r="D816" s="335"/>
      <c r="E816" s="335">
        <v>0</v>
      </c>
      <c r="F816" s="335">
        <v>0</v>
      </c>
      <c r="G816" s="334"/>
      <c r="H816" s="125" t="str">
        <f t="shared" si="12"/>
        <v>00</v>
      </c>
    </row>
    <row r="817" spans="1:8" ht="16.5" hidden="1" customHeight="1">
      <c r="A817" s="125">
        <v>21114</v>
      </c>
      <c r="B817" s="274" t="s">
        <v>688</v>
      </c>
      <c r="C817" s="335"/>
      <c r="D817" s="335"/>
      <c r="E817" s="335">
        <v>0</v>
      </c>
      <c r="F817" s="335">
        <v>0</v>
      </c>
      <c r="G817" s="334"/>
      <c r="H817" s="125" t="str">
        <f t="shared" si="12"/>
        <v>00</v>
      </c>
    </row>
    <row r="818" spans="1:8" ht="16.5" hidden="1" customHeight="1">
      <c r="A818" s="125">
        <v>2111401</v>
      </c>
      <c r="B818" s="274" t="s">
        <v>94</v>
      </c>
      <c r="C818" s="335"/>
      <c r="D818" s="335"/>
      <c r="E818" s="335">
        <v>0</v>
      </c>
      <c r="F818" s="335">
        <v>0</v>
      </c>
      <c r="G818" s="334"/>
      <c r="H818" s="125" t="str">
        <f t="shared" si="12"/>
        <v>00</v>
      </c>
    </row>
    <row r="819" spans="1:8" ht="16.5" hidden="1" customHeight="1">
      <c r="A819" s="125">
        <v>2111402</v>
      </c>
      <c r="B819" s="274" t="s">
        <v>95</v>
      </c>
      <c r="C819" s="335"/>
      <c r="D819" s="335"/>
      <c r="E819" s="335">
        <v>0</v>
      </c>
      <c r="F819" s="335">
        <v>0</v>
      </c>
      <c r="G819" s="334"/>
      <c r="H819" s="125" t="str">
        <f t="shared" si="12"/>
        <v>00</v>
      </c>
    </row>
    <row r="820" spans="1:8" ht="16.5" hidden="1" customHeight="1">
      <c r="A820" s="125">
        <v>2111403</v>
      </c>
      <c r="B820" s="274" t="s">
        <v>96</v>
      </c>
      <c r="C820" s="335"/>
      <c r="D820" s="335"/>
      <c r="E820" s="335">
        <v>0</v>
      </c>
      <c r="F820" s="335">
        <v>0</v>
      </c>
      <c r="G820" s="334"/>
      <c r="H820" s="125" t="str">
        <f t="shared" si="12"/>
        <v>00</v>
      </c>
    </row>
    <row r="821" spans="1:8" ht="16.5" hidden="1" customHeight="1">
      <c r="A821" s="125">
        <v>2111404</v>
      </c>
      <c r="B821" s="274" t="s">
        <v>689</v>
      </c>
      <c r="C821" s="335"/>
      <c r="D821" s="335"/>
      <c r="E821" s="335">
        <v>0</v>
      </c>
      <c r="F821" s="335">
        <v>0</v>
      </c>
      <c r="G821" s="334"/>
      <c r="H821" s="125" t="str">
        <f t="shared" si="12"/>
        <v>00</v>
      </c>
    </row>
    <row r="822" spans="1:8" ht="16.5" hidden="1" customHeight="1">
      <c r="A822" s="125">
        <v>2111405</v>
      </c>
      <c r="B822" s="274" t="s">
        <v>690</v>
      </c>
      <c r="C822" s="335"/>
      <c r="D822" s="335"/>
      <c r="E822" s="335">
        <v>0</v>
      </c>
      <c r="F822" s="335">
        <v>0</v>
      </c>
      <c r="G822" s="334"/>
      <c r="H822" s="125" t="str">
        <f t="shared" si="12"/>
        <v>00</v>
      </c>
    </row>
    <row r="823" spans="1:8" ht="16.5" hidden="1" customHeight="1">
      <c r="A823" s="125">
        <v>2111406</v>
      </c>
      <c r="B823" s="274" t="s">
        <v>691</v>
      </c>
      <c r="C823" s="335"/>
      <c r="D823" s="335"/>
      <c r="E823" s="335">
        <v>0</v>
      </c>
      <c r="F823" s="335">
        <v>0</v>
      </c>
      <c r="G823" s="334"/>
      <c r="H823" s="125" t="str">
        <f t="shared" si="12"/>
        <v>00</v>
      </c>
    </row>
    <row r="824" spans="1:8" ht="16.5" hidden="1" customHeight="1">
      <c r="A824" s="125">
        <v>2111407</v>
      </c>
      <c r="B824" s="274" t="s">
        <v>692</v>
      </c>
      <c r="C824" s="335"/>
      <c r="D824" s="335"/>
      <c r="E824" s="335">
        <v>0</v>
      </c>
      <c r="F824" s="335">
        <v>0</v>
      </c>
      <c r="G824" s="334"/>
      <c r="H824" s="125" t="str">
        <f t="shared" si="12"/>
        <v>00</v>
      </c>
    </row>
    <row r="825" spans="1:8" ht="16.5" hidden="1" customHeight="1">
      <c r="A825" s="125">
        <v>2111408</v>
      </c>
      <c r="B825" s="274" t="s">
        <v>693</v>
      </c>
      <c r="C825" s="335"/>
      <c r="D825" s="335"/>
      <c r="E825" s="335">
        <v>0</v>
      </c>
      <c r="F825" s="335">
        <v>0</v>
      </c>
      <c r="G825" s="334"/>
      <c r="H825" s="125" t="str">
        <f t="shared" si="12"/>
        <v>00</v>
      </c>
    </row>
    <row r="826" spans="1:8" ht="16.5" hidden="1" customHeight="1">
      <c r="A826" s="125">
        <v>2111409</v>
      </c>
      <c r="B826" s="274" t="s">
        <v>694</v>
      </c>
      <c r="C826" s="335"/>
      <c r="D826" s="335"/>
      <c r="E826" s="335">
        <v>0</v>
      </c>
      <c r="F826" s="335">
        <v>0</v>
      </c>
      <c r="G826" s="334"/>
      <c r="H826" s="125" t="str">
        <f t="shared" si="12"/>
        <v>00</v>
      </c>
    </row>
    <row r="827" spans="1:8" ht="16.5" hidden="1" customHeight="1">
      <c r="A827" s="125">
        <v>2111410</v>
      </c>
      <c r="B827" s="274" t="s">
        <v>695</v>
      </c>
      <c r="C827" s="335"/>
      <c r="D827" s="335"/>
      <c r="E827" s="335">
        <v>0</v>
      </c>
      <c r="F827" s="335">
        <v>0</v>
      </c>
      <c r="G827" s="334"/>
      <c r="H827" s="125" t="str">
        <f t="shared" si="12"/>
        <v>00</v>
      </c>
    </row>
    <row r="828" spans="1:8" ht="16.5" hidden="1" customHeight="1">
      <c r="A828" s="125">
        <v>2111411</v>
      </c>
      <c r="B828" s="274" t="s">
        <v>135</v>
      </c>
      <c r="C828" s="335"/>
      <c r="D828" s="335"/>
      <c r="E828" s="335">
        <v>0</v>
      </c>
      <c r="F828" s="335">
        <v>0</v>
      </c>
      <c r="G828" s="334"/>
      <c r="H828" s="125" t="str">
        <f t="shared" si="12"/>
        <v>00</v>
      </c>
    </row>
    <row r="829" spans="1:8" ht="16.5" hidden="1" customHeight="1">
      <c r="A829" s="125">
        <v>2111413</v>
      </c>
      <c r="B829" s="274" t="s">
        <v>696</v>
      </c>
      <c r="C829" s="335"/>
      <c r="D829" s="335"/>
      <c r="E829" s="335">
        <v>0</v>
      </c>
      <c r="F829" s="335">
        <v>0</v>
      </c>
      <c r="G829" s="334"/>
      <c r="H829" s="125" t="str">
        <f t="shared" si="12"/>
        <v>00</v>
      </c>
    </row>
    <row r="830" spans="1:8" ht="16.5" hidden="1" customHeight="1">
      <c r="A830" s="125">
        <v>2111450</v>
      </c>
      <c r="B830" s="274" t="s">
        <v>103</v>
      </c>
      <c r="C830" s="335"/>
      <c r="D830" s="335"/>
      <c r="E830" s="335">
        <v>0</v>
      </c>
      <c r="F830" s="335">
        <v>0</v>
      </c>
      <c r="G830" s="334"/>
      <c r="H830" s="125" t="str">
        <f t="shared" si="12"/>
        <v>00</v>
      </c>
    </row>
    <row r="831" spans="1:8" ht="16.5" hidden="1" customHeight="1">
      <c r="A831" s="125">
        <v>2111499</v>
      </c>
      <c r="B831" s="274" t="s">
        <v>697</v>
      </c>
      <c r="C831" s="335"/>
      <c r="D831" s="335"/>
      <c r="E831" s="335">
        <v>0</v>
      </c>
      <c r="F831" s="335">
        <v>0</v>
      </c>
      <c r="G831" s="334"/>
      <c r="H831" s="125" t="str">
        <f t="shared" si="12"/>
        <v>00</v>
      </c>
    </row>
    <row r="832" spans="1:8" ht="16.5" hidden="1" customHeight="1">
      <c r="A832" s="125">
        <v>21199</v>
      </c>
      <c r="B832" s="274" t="s">
        <v>698</v>
      </c>
      <c r="C832" s="335"/>
      <c r="D832" s="335"/>
      <c r="E832" s="335">
        <v>0</v>
      </c>
      <c r="F832" s="335">
        <v>0</v>
      </c>
      <c r="G832" s="334"/>
      <c r="H832" s="125" t="str">
        <f t="shared" si="12"/>
        <v>00</v>
      </c>
    </row>
    <row r="833" spans="1:8" ht="16.5" hidden="1" customHeight="1">
      <c r="A833" s="125">
        <v>2119901</v>
      </c>
      <c r="B833" s="274" t="s">
        <v>699</v>
      </c>
      <c r="C833" s="335"/>
      <c r="D833" s="335"/>
      <c r="E833" s="335">
        <v>0</v>
      </c>
      <c r="F833" s="335">
        <v>0</v>
      </c>
      <c r="G833" s="334"/>
      <c r="H833" s="125" t="str">
        <f t="shared" si="12"/>
        <v>00</v>
      </c>
    </row>
    <row r="834" spans="1:8" ht="16.5" customHeight="1">
      <c r="A834" s="125">
        <v>212</v>
      </c>
      <c r="B834" s="274" t="s">
        <v>38</v>
      </c>
      <c r="C834" s="335">
        <v>17205</v>
      </c>
      <c r="D834" s="335">
        <f>17205+31041</f>
        <v>48246</v>
      </c>
      <c r="E834" s="335">
        <v>95878.94</v>
      </c>
      <c r="F834" s="335">
        <v>95878.94</v>
      </c>
      <c r="G834" s="334">
        <v>1</v>
      </c>
      <c r="H834" s="125" t="str">
        <f t="shared" si="12"/>
        <v>172054824695878.9495878.94</v>
      </c>
    </row>
    <row r="835" spans="1:8" ht="16.5" customHeight="1">
      <c r="A835" s="125">
        <v>21201</v>
      </c>
      <c r="B835" s="274" t="s">
        <v>700</v>
      </c>
      <c r="C835" s="335">
        <v>3287</v>
      </c>
      <c r="D835" s="335">
        <v>3287</v>
      </c>
      <c r="E835" s="335">
        <v>6597.41</v>
      </c>
      <c r="F835" s="335">
        <v>6597.41</v>
      </c>
      <c r="G835" s="334">
        <v>1</v>
      </c>
      <c r="H835" s="125" t="str">
        <f t="shared" si="12"/>
        <v>328732876597.416597.41</v>
      </c>
    </row>
    <row r="836" spans="1:8" ht="16.5" customHeight="1">
      <c r="A836" s="125">
        <v>2120101</v>
      </c>
      <c r="B836" s="274" t="s">
        <v>94</v>
      </c>
      <c r="C836" s="335">
        <v>1563</v>
      </c>
      <c r="D836" s="335">
        <v>1563</v>
      </c>
      <c r="E836" s="335">
        <v>2456.73</v>
      </c>
      <c r="F836" s="335">
        <v>2456.73</v>
      </c>
      <c r="G836" s="334">
        <v>1</v>
      </c>
      <c r="H836" s="125" t="str">
        <f t="shared" si="12"/>
        <v>156315632456.732456.73</v>
      </c>
    </row>
    <row r="837" spans="1:8" ht="16.5" customHeight="1">
      <c r="A837" s="125">
        <v>2120102</v>
      </c>
      <c r="B837" s="274" t="s">
        <v>95</v>
      </c>
      <c r="C837" s="335">
        <v>215</v>
      </c>
      <c r="D837" s="335">
        <v>215</v>
      </c>
      <c r="E837" s="335">
        <v>374.26</v>
      </c>
      <c r="F837" s="335">
        <v>374.26</v>
      </c>
      <c r="G837" s="334">
        <v>1</v>
      </c>
      <c r="H837" s="125" t="str">
        <f t="shared" si="12"/>
        <v>215215374.26374.26</v>
      </c>
    </row>
    <row r="838" spans="1:8" ht="16.5" hidden="1" customHeight="1">
      <c r="A838" s="125">
        <v>2120103</v>
      </c>
      <c r="B838" s="274" t="s">
        <v>96</v>
      </c>
      <c r="C838" s="335"/>
      <c r="D838" s="335"/>
      <c r="E838" s="335">
        <v>0</v>
      </c>
      <c r="F838" s="335">
        <v>0</v>
      </c>
      <c r="G838" s="334"/>
      <c r="H838" s="125" t="str">
        <f t="shared" si="12"/>
        <v>00</v>
      </c>
    </row>
    <row r="839" spans="1:8" ht="16.5" customHeight="1">
      <c r="A839" s="125">
        <v>2120104</v>
      </c>
      <c r="B839" s="274" t="s">
        <v>701</v>
      </c>
      <c r="C839" s="335">
        <v>524</v>
      </c>
      <c r="D839" s="335">
        <v>524</v>
      </c>
      <c r="E839" s="335">
        <v>2534.58</v>
      </c>
      <c r="F839" s="335">
        <v>2534.58</v>
      </c>
      <c r="G839" s="334">
        <v>1</v>
      </c>
      <c r="H839" s="125" t="str">
        <f t="shared" ref="H839:H902" si="13">C839&amp;D839&amp;E839&amp;F839</f>
        <v>5245242534.582534.58</v>
      </c>
    </row>
    <row r="840" spans="1:8" ht="16.5" hidden="1" customHeight="1">
      <c r="A840" s="125">
        <v>2120105</v>
      </c>
      <c r="B840" s="274" t="s">
        <v>702</v>
      </c>
      <c r="C840" s="335"/>
      <c r="D840" s="335"/>
      <c r="E840" s="335">
        <v>0</v>
      </c>
      <c r="F840" s="335">
        <v>0</v>
      </c>
      <c r="G840" s="334"/>
      <c r="H840" s="125" t="str">
        <f t="shared" si="13"/>
        <v>00</v>
      </c>
    </row>
    <row r="841" spans="1:8" ht="16.5" customHeight="1">
      <c r="A841" s="125">
        <v>2120106</v>
      </c>
      <c r="B841" s="274" t="s">
        <v>703</v>
      </c>
      <c r="C841" s="335">
        <v>985</v>
      </c>
      <c r="D841" s="335">
        <v>985</v>
      </c>
      <c r="E841" s="335">
        <v>1231.8399999999999</v>
      </c>
      <c r="F841" s="335">
        <v>1231.8399999999999</v>
      </c>
      <c r="G841" s="334">
        <v>1</v>
      </c>
      <c r="H841" s="125" t="str">
        <f t="shared" si="13"/>
        <v>9859851231.841231.84</v>
      </c>
    </row>
    <row r="842" spans="1:8" ht="16.5" hidden="1" customHeight="1">
      <c r="A842" s="125">
        <v>2120107</v>
      </c>
      <c r="B842" s="274" t="s">
        <v>704</v>
      </c>
      <c r="C842" s="335"/>
      <c r="D842" s="335"/>
      <c r="E842" s="335">
        <v>0</v>
      </c>
      <c r="F842" s="335">
        <v>0</v>
      </c>
      <c r="G842" s="334"/>
      <c r="H842" s="125" t="str">
        <f t="shared" si="13"/>
        <v>00</v>
      </c>
    </row>
    <row r="843" spans="1:8" ht="16.5" hidden="1" customHeight="1">
      <c r="A843" s="125">
        <v>2120109</v>
      </c>
      <c r="B843" s="274" t="s">
        <v>705</v>
      </c>
      <c r="C843" s="335"/>
      <c r="D843" s="335"/>
      <c r="E843" s="335">
        <v>0</v>
      </c>
      <c r="F843" s="335">
        <v>0</v>
      </c>
      <c r="G843" s="334"/>
      <c r="H843" s="125" t="str">
        <f t="shared" si="13"/>
        <v>00</v>
      </c>
    </row>
    <row r="844" spans="1:8" ht="16.5" hidden="1" customHeight="1">
      <c r="A844" s="125">
        <v>2120110</v>
      </c>
      <c r="B844" s="274" t="s">
        <v>706</v>
      </c>
      <c r="C844" s="335"/>
      <c r="D844" s="335"/>
      <c r="E844" s="335">
        <v>0</v>
      </c>
      <c r="F844" s="335">
        <v>0</v>
      </c>
      <c r="G844" s="334"/>
      <c r="H844" s="125" t="str">
        <f t="shared" si="13"/>
        <v>00</v>
      </c>
    </row>
    <row r="845" spans="1:8" ht="16.5" hidden="1" customHeight="1">
      <c r="A845" s="125">
        <v>2120199</v>
      </c>
      <c r="B845" s="274" t="s">
        <v>707</v>
      </c>
      <c r="C845" s="335"/>
      <c r="D845" s="335"/>
      <c r="E845" s="335">
        <v>0</v>
      </c>
      <c r="F845" s="335">
        <v>0</v>
      </c>
      <c r="G845" s="334"/>
      <c r="H845" s="125" t="str">
        <f t="shared" si="13"/>
        <v>00</v>
      </c>
    </row>
    <row r="846" spans="1:8" ht="16.5" customHeight="1">
      <c r="A846" s="125">
        <v>21202</v>
      </c>
      <c r="B846" s="274" t="s">
        <v>708</v>
      </c>
      <c r="C846" s="335">
        <v>1136</v>
      </c>
      <c r="D846" s="335">
        <v>1136</v>
      </c>
      <c r="E846" s="335">
        <v>1811.99</v>
      </c>
      <c r="F846" s="335">
        <v>1811.99</v>
      </c>
      <c r="G846" s="334">
        <v>1</v>
      </c>
      <c r="H846" s="125" t="str">
        <f t="shared" si="13"/>
        <v>113611361811.991811.99</v>
      </c>
    </row>
    <row r="847" spans="1:8" ht="16.5" customHeight="1">
      <c r="A847" s="125">
        <v>2120201</v>
      </c>
      <c r="B847" s="274" t="s">
        <v>709</v>
      </c>
      <c r="C847" s="335"/>
      <c r="D847" s="335"/>
      <c r="E847" s="335">
        <v>1811.99</v>
      </c>
      <c r="F847" s="335">
        <v>1811.99</v>
      </c>
      <c r="G847" s="334">
        <v>1</v>
      </c>
      <c r="H847" s="125" t="str">
        <f t="shared" si="13"/>
        <v>1811.991811.99</v>
      </c>
    </row>
    <row r="848" spans="1:8" ht="16.5" customHeight="1">
      <c r="A848" s="125">
        <v>21203</v>
      </c>
      <c r="B848" s="274" t="s">
        <v>710</v>
      </c>
      <c r="C848" s="335">
        <v>1394</v>
      </c>
      <c r="D848" s="335">
        <v>1394</v>
      </c>
      <c r="E848" s="335">
        <v>73008.800000000003</v>
      </c>
      <c r="F848" s="335">
        <v>73008.800000000003</v>
      </c>
      <c r="G848" s="334">
        <v>1</v>
      </c>
      <c r="H848" s="125" t="str">
        <f t="shared" si="13"/>
        <v>1394139473008.873008.8</v>
      </c>
    </row>
    <row r="849" spans="1:8" ht="16.5" customHeight="1">
      <c r="A849" s="125">
        <v>2120303</v>
      </c>
      <c r="B849" s="274" t="s">
        <v>711</v>
      </c>
      <c r="C849" s="335"/>
      <c r="D849" s="335">
        <v>31041</v>
      </c>
      <c r="E849" s="335">
        <v>69914.48</v>
      </c>
      <c r="F849" s="335">
        <v>69914.48</v>
      </c>
      <c r="G849" s="334">
        <v>1</v>
      </c>
      <c r="H849" s="125" t="str">
        <f t="shared" si="13"/>
        <v>3104169914.4869914.48</v>
      </c>
    </row>
    <row r="850" spans="1:8" ht="16.5" customHeight="1">
      <c r="A850" s="125">
        <v>2120399</v>
      </c>
      <c r="B850" s="274" t="s">
        <v>712</v>
      </c>
      <c r="C850" s="335">
        <v>1394</v>
      </c>
      <c r="D850" s="335">
        <f>1394+31041</f>
        <v>32435</v>
      </c>
      <c r="E850" s="335">
        <v>3094.32</v>
      </c>
      <c r="F850" s="335">
        <v>3094.32</v>
      </c>
      <c r="G850" s="334">
        <v>1</v>
      </c>
      <c r="H850" s="125" t="str">
        <f t="shared" si="13"/>
        <v>1394324353094.323094.32</v>
      </c>
    </row>
    <row r="851" spans="1:8" ht="16.5" customHeight="1">
      <c r="A851" s="125">
        <v>21205</v>
      </c>
      <c r="B851" s="274" t="s">
        <v>713</v>
      </c>
      <c r="C851" s="335">
        <v>11278</v>
      </c>
      <c r="D851" s="335">
        <v>11278</v>
      </c>
      <c r="E851" s="335">
        <v>12825.54</v>
      </c>
      <c r="F851" s="335">
        <v>12825.54</v>
      </c>
      <c r="G851" s="334">
        <v>1</v>
      </c>
      <c r="H851" s="125" t="str">
        <f t="shared" si="13"/>
        <v>112781127812825.5412825.54</v>
      </c>
    </row>
    <row r="852" spans="1:8" ht="16.5" customHeight="1">
      <c r="A852" s="125">
        <v>2120501</v>
      </c>
      <c r="B852" s="274" t="s">
        <v>714</v>
      </c>
      <c r="C852" s="335"/>
      <c r="D852" s="335"/>
      <c r="E852" s="335">
        <v>12825.54</v>
      </c>
      <c r="F852" s="335">
        <v>12825.54</v>
      </c>
      <c r="G852" s="334">
        <v>1</v>
      </c>
      <c r="H852" s="125" t="str">
        <f t="shared" si="13"/>
        <v>12825.5412825.54</v>
      </c>
    </row>
    <row r="853" spans="1:8" ht="16.5" hidden="1" customHeight="1">
      <c r="A853" s="125">
        <v>21206</v>
      </c>
      <c r="B853" s="274" t="s">
        <v>715</v>
      </c>
      <c r="C853" s="335"/>
      <c r="D853" s="335"/>
      <c r="E853" s="335">
        <v>0</v>
      </c>
      <c r="F853" s="335">
        <v>0</v>
      </c>
      <c r="G853" s="334"/>
      <c r="H853" s="125" t="str">
        <f t="shared" si="13"/>
        <v>00</v>
      </c>
    </row>
    <row r="854" spans="1:8" ht="16.5" hidden="1" customHeight="1">
      <c r="A854" s="125">
        <v>2120601</v>
      </c>
      <c r="B854" s="274" t="s">
        <v>716</v>
      </c>
      <c r="C854" s="335"/>
      <c r="D854" s="335"/>
      <c r="E854" s="335">
        <v>0</v>
      </c>
      <c r="F854" s="335">
        <v>0</v>
      </c>
      <c r="G854" s="334"/>
      <c r="H854" s="125" t="str">
        <f t="shared" si="13"/>
        <v>00</v>
      </c>
    </row>
    <row r="855" spans="1:8" ht="16.5" customHeight="1">
      <c r="A855" s="125">
        <v>21299</v>
      </c>
      <c r="B855" s="274" t="s">
        <v>717</v>
      </c>
      <c r="C855" s="335">
        <v>110</v>
      </c>
      <c r="D855" s="335">
        <v>110</v>
      </c>
      <c r="E855" s="335">
        <v>1635.2</v>
      </c>
      <c r="F855" s="335">
        <v>1635.2</v>
      </c>
      <c r="G855" s="334">
        <v>1</v>
      </c>
      <c r="H855" s="125" t="str">
        <f t="shared" si="13"/>
        <v>1101101635.21635.2</v>
      </c>
    </row>
    <row r="856" spans="1:8" ht="16.5" customHeight="1">
      <c r="A856" s="125">
        <v>2129901</v>
      </c>
      <c r="B856" s="274" t="s">
        <v>718</v>
      </c>
      <c r="C856" s="335"/>
      <c r="D856" s="335"/>
      <c r="E856" s="335">
        <v>1635.2</v>
      </c>
      <c r="F856" s="335">
        <v>1635.2</v>
      </c>
      <c r="G856" s="334">
        <v>1</v>
      </c>
      <c r="H856" s="125" t="str">
        <f t="shared" si="13"/>
        <v>1635.21635.2</v>
      </c>
    </row>
    <row r="857" spans="1:8" ht="16.5" customHeight="1">
      <c r="A857" s="125">
        <v>213</v>
      </c>
      <c r="B857" s="274" t="s">
        <v>40</v>
      </c>
      <c r="C857" s="335">
        <v>90351</v>
      </c>
      <c r="D857" s="335">
        <v>90351</v>
      </c>
      <c r="E857" s="335">
        <v>103535</v>
      </c>
      <c r="F857" s="335">
        <v>103535</v>
      </c>
      <c r="G857" s="334">
        <v>1</v>
      </c>
      <c r="H857" s="125" t="str">
        <f t="shared" si="13"/>
        <v>9035190351103535103535</v>
      </c>
    </row>
    <row r="858" spans="1:8" ht="16.5" customHeight="1">
      <c r="A858" s="125">
        <v>21301</v>
      </c>
      <c r="B858" s="274" t="s">
        <v>719</v>
      </c>
      <c r="C858" s="335">
        <v>32722</v>
      </c>
      <c r="D858" s="335">
        <v>32722</v>
      </c>
      <c r="E858" s="335">
        <v>30740.76</v>
      </c>
      <c r="F858" s="335">
        <v>30740.76</v>
      </c>
      <c r="G858" s="334">
        <v>1</v>
      </c>
      <c r="H858" s="125" t="str">
        <f t="shared" si="13"/>
        <v>327223272230740.7630740.76</v>
      </c>
    </row>
    <row r="859" spans="1:8" ht="16.5" customHeight="1">
      <c r="A859" s="125">
        <v>2130101</v>
      </c>
      <c r="B859" s="274" t="s">
        <v>94</v>
      </c>
      <c r="C859" s="335">
        <v>1351</v>
      </c>
      <c r="D859" s="335">
        <v>1351</v>
      </c>
      <c r="E859" s="335">
        <v>1487.23</v>
      </c>
      <c r="F859" s="335">
        <v>1487.23</v>
      </c>
      <c r="G859" s="334">
        <v>1</v>
      </c>
      <c r="H859" s="125" t="str">
        <f t="shared" si="13"/>
        <v>135113511487.231487.23</v>
      </c>
    </row>
    <row r="860" spans="1:8" ht="16.5" customHeight="1">
      <c r="A860" s="125">
        <v>2130102</v>
      </c>
      <c r="B860" s="274" t="s">
        <v>95</v>
      </c>
      <c r="C860" s="335">
        <v>10</v>
      </c>
      <c r="D860" s="335">
        <v>10</v>
      </c>
      <c r="E860" s="335">
        <v>10</v>
      </c>
      <c r="F860" s="335">
        <v>10</v>
      </c>
      <c r="G860" s="334">
        <v>1</v>
      </c>
      <c r="H860" s="125" t="str">
        <f t="shared" si="13"/>
        <v>10101010</v>
      </c>
    </row>
    <row r="861" spans="1:8" ht="16.5" hidden="1" customHeight="1">
      <c r="A861" s="125">
        <v>2130103</v>
      </c>
      <c r="B861" s="274" t="s">
        <v>96</v>
      </c>
      <c r="C861" s="335"/>
      <c r="D861" s="335"/>
      <c r="E861" s="335">
        <v>0</v>
      </c>
      <c r="F861" s="335">
        <v>0</v>
      </c>
      <c r="G861" s="334"/>
      <c r="H861" s="125" t="str">
        <f t="shared" si="13"/>
        <v>00</v>
      </c>
    </row>
    <row r="862" spans="1:8" ht="16.5" customHeight="1">
      <c r="A862" s="125">
        <v>2130104</v>
      </c>
      <c r="B862" s="274" t="s">
        <v>103</v>
      </c>
      <c r="C862" s="335">
        <v>2415</v>
      </c>
      <c r="D862" s="335">
        <v>2415</v>
      </c>
      <c r="E862" s="335">
        <v>2915.61</v>
      </c>
      <c r="F862" s="335">
        <v>2915.61</v>
      </c>
      <c r="G862" s="334">
        <v>1</v>
      </c>
      <c r="H862" s="125" t="str">
        <f t="shared" si="13"/>
        <v>241524152915.612915.61</v>
      </c>
    </row>
    <row r="863" spans="1:8" ht="16.5" hidden="1" customHeight="1">
      <c r="A863" s="125">
        <v>2130105</v>
      </c>
      <c r="B863" s="274" t="s">
        <v>720</v>
      </c>
      <c r="C863" s="335"/>
      <c r="D863" s="335"/>
      <c r="E863" s="335">
        <v>0</v>
      </c>
      <c r="F863" s="335">
        <v>0</v>
      </c>
      <c r="G863" s="334"/>
      <c r="H863" s="125" t="str">
        <f t="shared" si="13"/>
        <v>00</v>
      </c>
    </row>
    <row r="864" spans="1:8" ht="16.5" customHeight="1">
      <c r="A864" s="125">
        <v>2130106</v>
      </c>
      <c r="B864" s="274" t="s">
        <v>721</v>
      </c>
      <c r="C864" s="335">
        <v>7301</v>
      </c>
      <c r="D864" s="335">
        <v>7301</v>
      </c>
      <c r="E864" s="335">
        <v>3370.86</v>
      </c>
      <c r="F864" s="335">
        <v>3370.86</v>
      </c>
      <c r="G864" s="334">
        <v>1</v>
      </c>
      <c r="H864" s="125" t="str">
        <f t="shared" si="13"/>
        <v>730173013370.863370.86</v>
      </c>
    </row>
    <row r="865" spans="1:8" ht="16.5" customHeight="1">
      <c r="A865" s="125">
        <v>2130108</v>
      </c>
      <c r="B865" s="274" t="s">
        <v>722</v>
      </c>
      <c r="C865" s="335">
        <v>1056</v>
      </c>
      <c r="D865" s="335">
        <v>1056</v>
      </c>
      <c r="E865" s="335">
        <v>681.99</v>
      </c>
      <c r="F865" s="335">
        <v>681.99</v>
      </c>
      <c r="G865" s="334">
        <v>1</v>
      </c>
      <c r="H865" s="125" t="str">
        <f t="shared" si="13"/>
        <v>10561056681.99681.99</v>
      </c>
    </row>
    <row r="866" spans="1:8" ht="16.5" customHeight="1">
      <c r="A866" s="125">
        <v>2130109</v>
      </c>
      <c r="B866" s="274" t="s">
        <v>723</v>
      </c>
      <c r="C866" s="335">
        <v>84</v>
      </c>
      <c r="D866" s="335">
        <v>84</v>
      </c>
      <c r="E866" s="335">
        <v>84</v>
      </c>
      <c r="F866" s="335">
        <v>84</v>
      </c>
      <c r="G866" s="334">
        <v>1</v>
      </c>
      <c r="H866" s="125" t="str">
        <f t="shared" si="13"/>
        <v>84848484</v>
      </c>
    </row>
    <row r="867" spans="1:8" ht="16.5" customHeight="1">
      <c r="A867" s="125">
        <v>2130110</v>
      </c>
      <c r="B867" s="274" t="s">
        <v>724</v>
      </c>
      <c r="C867" s="335">
        <v>30</v>
      </c>
      <c r="D867" s="335">
        <v>30</v>
      </c>
      <c r="E867" s="335">
        <v>30</v>
      </c>
      <c r="F867" s="335">
        <v>30</v>
      </c>
      <c r="G867" s="334">
        <v>1</v>
      </c>
      <c r="H867" s="125" t="str">
        <f t="shared" si="13"/>
        <v>30303030</v>
      </c>
    </row>
    <row r="868" spans="1:8" ht="16.5" customHeight="1">
      <c r="A868" s="125">
        <v>2130111</v>
      </c>
      <c r="B868" s="274" t="s">
        <v>725</v>
      </c>
      <c r="C868" s="335"/>
      <c r="D868" s="335"/>
      <c r="E868" s="335">
        <v>135.22999999999999</v>
      </c>
      <c r="F868" s="335">
        <v>135.22999999999999</v>
      </c>
      <c r="G868" s="334">
        <v>1</v>
      </c>
      <c r="H868" s="125" t="str">
        <f t="shared" si="13"/>
        <v>135.23135.23</v>
      </c>
    </row>
    <row r="869" spans="1:8" ht="16.5" customHeight="1">
      <c r="A869" s="125">
        <v>2130112</v>
      </c>
      <c r="B869" s="274" t="s">
        <v>726</v>
      </c>
      <c r="C869" s="335">
        <v>0</v>
      </c>
      <c r="D869" s="335">
        <v>0</v>
      </c>
      <c r="E869" s="335">
        <v>1151.3399999999999</v>
      </c>
      <c r="F869" s="335">
        <v>1151.3399999999999</v>
      </c>
      <c r="G869" s="334">
        <v>1</v>
      </c>
      <c r="H869" s="125" t="str">
        <f t="shared" si="13"/>
        <v>001151.341151.34</v>
      </c>
    </row>
    <row r="870" spans="1:8" ht="16.5" hidden="1" customHeight="1">
      <c r="A870" s="125">
        <v>2130114</v>
      </c>
      <c r="B870" s="274" t="s">
        <v>727</v>
      </c>
      <c r="C870" s="335"/>
      <c r="D870" s="335"/>
      <c r="E870" s="335">
        <v>0</v>
      </c>
      <c r="F870" s="335">
        <v>0</v>
      </c>
      <c r="G870" s="334"/>
      <c r="H870" s="125" t="str">
        <f t="shared" si="13"/>
        <v>00</v>
      </c>
    </row>
    <row r="871" spans="1:8" ht="16.5" customHeight="1">
      <c r="A871" s="125">
        <v>2130119</v>
      </c>
      <c r="B871" s="274" t="s">
        <v>728</v>
      </c>
      <c r="C871" s="335">
        <v>251</v>
      </c>
      <c r="D871" s="335">
        <v>251</v>
      </c>
      <c r="E871" s="335">
        <v>238.5</v>
      </c>
      <c r="F871" s="335">
        <v>238.5</v>
      </c>
      <c r="G871" s="334">
        <v>1</v>
      </c>
      <c r="H871" s="125" t="str">
        <f t="shared" si="13"/>
        <v>251251238.5238.5</v>
      </c>
    </row>
    <row r="872" spans="1:8" ht="16.5" hidden="1" customHeight="1">
      <c r="A872" s="125">
        <v>2130120</v>
      </c>
      <c r="B872" s="274" t="s">
        <v>729</v>
      </c>
      <c r="C872" s="335"/>
      <c r="D872" s="335"/>
      <c r="E872" s="335">
        <v>0</v>
      </c>
      <c r="F872" s="335">
        <v>0</v>
      </c>
      <c r="G872" s="334"/>
      <c r="H872" s="125" t="str">
        <f t="shared" si="13"/>
        <v>00</v>
      </c>
    </row>
    <row r="873" spans="1:8" ht="16.5" hidden="1" customHeight="1">
      <c r="A873" s="125">
        <v>2130121</v>
      </c>
      <c r="B873" s="274" t="s">
        <v>730</v>
      </c>
      <c r="C873" s="335"/>
      <c r="D873" s="335"/>
      <c r="E873" s="335">
        <v>0</v>
      </c>
      <c r="F873" s="335">
        <v>0</v>
      </c>
      <c r="G873" s="334"/>
      <c r="H873" s="125" t="str">
        <f t="shared" si="13"/>
        <v>00</v>
      </c>
    </row>
    <row r="874" spans="1:8" ht="16.5" customHeight="1">
      <c r="A874" s="125">
        <v>2130122</v>
      </c>
      <c r="B874" s="274" t="s">
        <v>731</v>
      </c>
      <c r="C874" s="335">
        <v>14034</v>
      </c>
      <c r="D874" s="335">
        <v>14034</v>
      </c>
      <c r="E874" s="335">
        <v>12909.67</v>
      </c>
      <c r="F874" s="335">
        <v>12909.67</v>
      </c>
      <c r="G874" s="334">
        <v>1</v>
      </c>
      <c r="H874" s="125" t="str">
        <f t="shared" si="13"/>
        <v>140341403412909.6712909.67</v>
      </c>
    </row>
    <row r="875" spans="1:8" ht="16.5" customHeight="1">
      <c r="A875" s="125">
        <v>2130124</v>
      </c>
      <c r="B875" s="274" t="s">
        <v>732</v>
      </c>
      <c r="C875" s="335">
        <v>1577</v>
      </c>
      <c r="D875" s="335">
        <v>1577</v>
      </c>
      <c r="E875" s="335">
        <v>4915.5</v>
      </c>
      <c r="F875" s="335">
        <v>4915.5</v>
      </c>
      <c r="G875" s="334">
        <v>1</v>
      </c>
      <c r="H875" s="125" t="str">
        <f t="shared" si="13"/>
        <v>157715774915.54915.5</v>
      </c>
    </row>
    <row r="876" spans="1:8" ht="16.5" customHeight="1">
      <c r="A876" s="125">
        <v>2130125</v>
      </c>
      <c r="B876" s="274" t="s">
        <v>733</v>
      </c>
      <c r="C876" s="335">
        <v>0</v>
      </c>
      <c r="D876" s="335">
        <v>0</v>
      </c>
      <c r="E876" s="335">
        <v>30</v>
      </c>
      <c r="F876" s="335">
        <v>30</v>
      </c>
      <c r="G876" s="334">
        <v>1</v>
      </c>
      <c r="H876" s="125" t="str">
        <f t="shared" si="13"/>
        <v>003030</v>
      </c>
    </row>
    <row r="877" spans="1:8" ht="16.5" customHeight="1">
      <c r="A877" s="125">
        <v>2130126</v>
      </c>
      <c r="B877" s="274" t="s">
        <v>734</v>
      </c>
      <c r="C877" s="335"/>
      <c r="D877" s="335"/>
      <c r="E877" s="335">
        <v>86</v>
      </c>
      <c r="F877" s="335">
        <v>86</v>
      </c>
      <c r="G877" s="334">
        <v>1</v>
      </c>
      <c r="H877" s="125" t="str">
        <f t="shared" si="13"/>
        <v>8686</v>
      </c>
    </row>
    <row r="878" spans="1:8" ht="16.5" customHeight="1">
      <c r="A878" s="125">
        <v>2130135</v>
      </c>
      <c r="B878" s="274" t="s">
        <v>735</v>
      </c>
      <c r="C878" s="335">
        <v>2941</v>
      </c>
      <c r="D878" s="335">
        <v>2941</v>
      </c>
      <c r="E878" s="335">
        <v>1119.6600000000001</v>
      </c>
      <c r="F878" s="335">
        <v>1119.6600000000001</v>
      </c>
      <c r="G878" s="334">
        <v>1</v>
      </c>
      <c r="H878" s="125" t="str">
        <f t="shared" si="13"/>
        <v>294129411119.661119.66</v>
      </c>
    </row>
    <row r="879" spans="1:8" ht="16.5" customHeight="1">
      <c r="A879" s="125">
        <v>2130142</v>
      </c>
      <c r="B879" s="274" t="s">
        <v>736</v>
      </c>
      <c r="C879" s="335">
        <v>50</v>
      </c>
      <c r="D879" s="335">
        <v>50</v>
      </c>
      <c r="E879" s="335">
        <v>50</v>
      </c>
      <c r="F879" s="335">
        <v>50</v>
      </c>
      <c r="G879" s="334">
        <v>1</v>
      </c>
      <c r="H879" s="125" t="str">
        <f t="shared" si="13"/>
        <v>50505050</v>
      </c>
    </row>
    <row r="880" spans="1:8" ht="16.5" customHeight="1">
      <c r="A880" s="125">
        <v>2130148</v>
      </c>
      <c r="B880" s="274" t="s">
        <v>737</v>
      </c>
      <c r="C880" s="335">
        <v>0</v>
      </c>
      <c r="D880" s="335">
        <v>0</v>
      </c>
      <c r="E880" s="335">
        <v>35</v>
      </c>
      <c r="F880" s="335">
        <v>35</v>
      </c>
      <c r="G880" s="334">
        <v>1</v>
      </c>
      <c r="H880" s="125" t="str">
        <f t="shared" si="13"/>
        <v>003535</v>
      </c>
    </row>
    <row r="881" spans="1:8" ht="16.5" hidden="1" customHeight="1">
      <c r="A881" s="125">
        <v>2130152</v>
      </c>
      <c r="B881" s="274" t="s">
        <v>738</v>
      </c>
      <c r="C881" s="335"/>
      <c r="D881" s="335"/>
      <c r="E881" s="335">
        <v>0</v>
      </c>
      <c r="F881" s="335">
        <v>0</v>
      </c>
      <c r="G881" s="334"/>
      <c r="H881" s="125" t="str">
        <f t="shared" si="13"/>
        <v>00</v>
      </c>
    </row>
    <row r="882" spans="1:8" ht="16.5" customHeight="1">
      <c r="A882" s="125">
        <v>2130199</v>
      </c>
      <c r="B882" s="274" t="s">
        <v>739</v>
      </c>
      <c r="C882" s="335">
        <v>1366</v>
      </c>
      <c r="D882" s="335">
        <v>1366</v>
      </c>
      <c r="E882" s="335">
        <v>1490.17</v>
      </c>
      <c r="F882" s="335">
        <v>1490.17</v>
      </c>
      <c r="G882" s="334">
        <v>1</v>
      </c>
      <c r="H882" s="125" t="str">
        <f t="shared" si="13"/>
        <v>136613661490.171490.17</v>
      </c>
    </row>
    <row r="883" spans="1:8" ht="16.5" customHeight="1">
      <c r="A883" s="125">
        <v>21302</v>
      </c>
      <c r="B883" s="274" t="s">
        <v>740</v>
      </c>
      <c r="C883" s="335">
        <v>20322</v>
      </c>
      <c r="D883" s="335">
        <v>20322</v>
      </c>
      <c r="E883" s="335">
        <v>16248.75</v>
      </c>
      <c r="F883" s="335">
        <v>16248.75</v>
      </c>
      <c r="G883" s="334">
        <v>1</v>
      </c>
      <c r="H883" s="125" t="str">
        <f t="shared" si="13"/>
        <v>203222032216248.7516248.75</v>
      </c>
    </row>
    <row r="884" spans="1:8" ht="16.5" customHeight="1">
      <c r="A884" s="125">
        <v>2130201</v>
      </c>
      <c r="B884" s="274" t="s">
        <v>94</v>
      </c>
      <c r="C884" s="335">
        <v>686</v>
      </c>
      <c r="D884" s="335">
        <v>686</v>
      </c>
      <c r="E884" s="335">
        <v>816.23</v>
      </c>
      <c r="F884" s="335">
        <v>816.23</v>
      </c>
      <c r="G884" s="334">
        <v>1</v>
      </c>
      <c r="H884" s="125" t="str">
        <f t="shared" si="13"/>
        <v>686686816.23816.23</v>
      </c>
    </row>
    <row r="885" spans="1:8" ht="16.5" hidden="1" customHeight="1">
      <c r="A885" s="125">
        <v>2130202</v>
      </c>
      <c r="B885" s="274" t="s">
        <v>95</v>
      </c>
      <c r="C885" s="335"/>
      <c r="D885" s="335"/>
      <c r="E885" s="335">
        <v>0</v>
      </c>
      <c r="F885" s="335">
        <v>0</v>
      </c>
      <c r="G885" s="334"/>
      <c r="H885" s="125" t="str">
        <f t="shared" si="13"/>
        <v>00</v>
      </c>
    </row>
    <row r="886" spans="1:8" ht="16.5" hidden="1" customHeight="1">
      <c r="A886" s="125">
        <v>2130203</v>
      </c>
      <c r="B886" s="274" t="s">
        <v>96</v>
      </c>
      <c r="C886" s="335"/>
      <c r="D886" s="335"/>
      <c r="E886" s="335">
        <v>0</v>
      </c>
      <c r="F886" s="335">
        <v>0</v>
      </c>
      <c r="G886" s="334"/>
      <c r="H886" s="125" t="str">
        <f t="shared" si="13"/>
        <v>00</v>
      </c>
    </row>
    <row r="887" spans="1:8" ht="16.5" customHeight="1">
      <c r="A887" s="125">
        <v>2130204</v>
      </c>
      <c r="B887" s="274" t="s">
        <v>741</v>
      </c>
      <c r="C887" s="335">
        <v>2024</v>
      </c>
      <c r="D887" s="335">
        <v>2024</v>
      </c>
      <c r="E887" s="335">
        <v>2589.34</v>
      </c>
      <c r="F887" s="335">
        <v>2589.34</v>
      </c>
      <c r="G887" s="334">
        <v>1</v>
      </c>
      <c r="H887" s="125" t="str">
        <f t="shared" si="13"/>
        <v>202420242589.342589.34</v>
      </c>
    </row>
    <row r="888" spans="1:8" ht="16.5" customHeight="1">
      <c r="A888" s="125">
        <v>2130205</v>
      </c>
      <c r="B888" s="274" t="s">
        <v>742</v>
      </c>
      <c r="C888" s="335">
        <v>7269</v>
      </c>
      <c r="D888" s="335">
        <v>7269</v>
      </c>
      <c r="E888" s="335">
        <v>4246.51</v>
      </c>
      <c r="F888" s="335">
        <v>4246.51</v>
      </c>
      <c r="G888" s="334">
        <v>1</v>
      </c>
      <c r="H888" s="125" t="str">
        <f t="shared" si="13"/>
        <v>726972694246.514246.51</v>
      </c>
    </row>
    <row r="889" spans="1:8" ht="16.5" hidden="1" customHeight="1">
      <c r="A889" s="125">
        <v>2130206</v>
      </c>
      <c r="B889" s="274" t="s">
        <v>743</v>
      </c>
      <c r="C889" s="335"/>
      <c r="D889" s="335"/>
      <c r="E889" s="335">
        <v>0</v>
      </c>
      <c r="F889" s="335">
        <v>0</v>
      </c>
      <c r="G889" s="334"/>
      <c r="H889" s="125" t="str">
        <f t="shared" si="13"/>
        <v>00</v>
      </c>
    </row>
    <row r="890" spans="1:8" ht="16.5" customHeight="1">
      <c r="A890" s="125">
        <v>2130207</v>
      </c>
      <c r="B890" s="274" t="s">
        <v>744</v>
      </c>
      <c r="C890" s="335">
        <v>883</v>
      </c>
      <c r="D890" s="335">
        <v>883</v>
      </c>
      <c r="E890" s="335">
        <v>712.21</v>
      </c>
      <c r="F890" s="335">
        <v>712.21</v>
      </c>
      <c r="G890" s="334">
        <v>1</v>
      </c>
      <c r="H890" s="125" t="str">
        <f t="shared" si="13"/>
        <v>883883712.21712.21</v>
      </c>
    </row>
    <row r="891" spans="1:8" ht="16.5" customHeight="1">
      <c r="A891" s="125">
        <v>2130209</v>
      </c>
      <c r="B891" s="274" t="s">
        <v>745</v>
      </c>
      <c r="C891" s="335">
        <v>4700</v>
      </c>
      <c r="D891" s="335">
        <v>4700</v>
      </c>
      <c r="E891" s="335">
        <v>3936.27</v>
      </c>
      <c r="F891" s="335">
        <v>3936.27</v>
      </c>
      <c r="G891" s="334">
        <v>1</v>
      </c>
      <c r="H891" s="125" t="str">
        <f t="shared" si="13"/>
        <v>470047003936.273936.27</v>
      </c>
    </row>
    <row r="892" spans="1:8" ht="16.5" customHeight="1">
      <c r="A892" s="125">
        <v>2130210</v>
      </c>
      <c r="B892" s="274" t="s">
        <v>746</v>
      </c>
      <c r="C892" s="335">
        <v>1483</v>
      </c>
      <c r="D892" s="335">
        <v>1483</v>
      </c>
      <c r="E892" s="335">
        <v>1145.05</v>
      </c>
      <c r="F892" s="335">
        <v>1145.05</v>
      </c>
      <c r="G892" s="334">
        <v>1</v>
      </c>
      <c r="H892" s="125" t="str">
        <f t="shared" si="13"/>
        <v>148314831145.051145.05</v>
      </c>
    </row>
    <row r="893" spans="1:8" ht="16.5" customHeight="1">
      <c r="A893" s="125">
        <v>2130211</v>
      </c>
      <c r="B893" s="274" t="s">
        <v>747</v>
      </c>
      <c r="C893" s="335">
        <v>0</v>
      </c>
      <c r="D893" s="335">
        <v>0</v>
      </c>
      <c r="E893" s="335">
        <v>6</v>
      </c>
      <c r="F893" s="335">
        <v>6</v>
      </c>
      <c r="G893" s="334">
        <v>1</v>
      </c>
      <c r="H893" s="125" t="str">
        <f t="shared" si="13"/>
        <v>0066</v>
      </c>
    </row>
    <row r="894" spans="1:8" ht="16.5" customHeight="1">
      <c r="A894" s="125">
        <v>2130212</v>
      </c>
      <c r="B894" s="274" t="s">
        <v>748</v>
      </c>
      <c r="C894" s="335">
        <v>0</v>
      </c>
      <c r="D894" s="335">
        <v>0</v>
      </c>
      <c r="E894" s="335">
        <v>539.15</v>
      </c>
      <c r="F894" s="335">
        <v>539.15</v>
      </c>
      <c r="G894" s="334">
        <v>1</v>
      </c>
      <c r="H894" s="125" t="str">
        <f t="shared" si="13"/>
        <v>00539.15539.15</v>
      </c>
    </row>
    <row r="895" spans="1:8" ht="16.5" customHeight="1">
      <c r="A895" s="125">
        <v>2130213</v>
      </c>
      <c r="B895" s="274" t="s">
        <v>749</v>
      </c>
      <c r="C895" s="335">
        <v>0</v>
      </c>
      <c r="D895" s="335">
        <v>0</v>
      </c>
      <c r="E895" s="335">
        <v>33</v>
      </c>
      <c r="F895" s="335">
        <v>33</v>
      </c>
      <c r="G895" s="334">
        <v>1</v>
      </c>
      <c r="H895" s="125" t="str">
        <f t="shared" si="13"/>
        <v>003333</v>
      </c>
    </row>
    <row r="896" spans="1:8" ht="16.5" hidden="1" customHeight="1">
      <c r="A896" s="125">
        <v>2130217</v>
      </c>
      <c r="B896" s="274" t="s">
        <v>750</v>
      </c>
      <c r="C896" s="335"/>
      <c r="D896" s="335"/>
      <c r="E896" s="335">
        <v>0</v>
      </c>
      <c r="F896" s="335">
        <v>0</v>
      </c>
      <c r="G896" s="334"/>
      <c r="H896" s="125" t="str">
        <f t="shared" si="13"/>
        <v>00</v>
      </c>
    </row>
    <row r="897" spans="1:8" ht="16.5" hidden="1" customHeight="1">
      <c r="A897" s="125">
        <v>2130220</v>
      </c>
      <c r="B897" s="274" t="s">
        <v>751</v>
      </c>
      <c r="C897" s="335"/>
      <c r="D897" s="335"/>
      <c r="E897" s="335">
        <v>0</v>
      </c>
      <c r="F897" s="335">
        <v>0</v>
      </c>
      <c r="G897" s="334"/>
      <c r="H897" s="125" t="str">
        <f t="shared" si="13"/>
        <v>00</v>
      </c>
    </row>
    <row r="898" spans="1:8" ht="16.5" customHeight="1">
      <c r="A898" s="125">
        <v>2130221</v>
      </c>
      <c r="B898" s="274" t="s">
        <v>752</v>
      </c>
      <c r="C898" s="335">
        <v>0</v>
      </c>
      <c r="D898" s="335">
        <v>0</v>
      </c>
      <c r="E898" s="335">
        <v>200</v>
      </c>
      <c r="F898" s="335">
        <v>200</v>
      </c>
      <c r="G898" s="334">
        <v>1</v>
      </c>
      <c r="H898" s="125" t="str">
        <f t="shared" si="13"/>
        <v>00200200</v>
      </c>
    </row>
    <row r="899" spans="1:8" ht="16.5" hidden="1" customHeight="1">
      <c r="A899" s="125">
        <v>2130223</v>
      </c>
      <c r="B899" s="274" t="s">
        <v>753</v>
      </c>
      <c r="C899" s="335"/>
      <c r="D899" s="335"/>
      <c r="E899" s="335">
        <v>0</v>
      </c>
      <c r="F899" s="335">
        <v>0</v>
      </c>
      <c r="G899" s="334"/>
      <c r="H899" s="125" t="str">
        <f t="shared" si="13"/>
        <v>00</v>
      </c>
    </row>
    <row r="900" spans="1:8" ht="16.5" hidden="1" customHeight="1">
      <c r="A900" s="125">
        <v>2130226</v>
      </c>
      <c r="B900" s="274" t="s">
        <v>754</v>
      </c>
      <c r="C900" s="335"/>
      <c r="D900" s="335"/>
      <c r="E900" s="335">
        <v>0</v>
      </c>
      <c r="F900" s="335">
        <v>0</v>
      </c>
      <c r="G900" s="334"/>
      <c r="H900" s="125" t="str">
        <f t="shared" si="13"/>
        <v>00</v>
      </c>
    </row>
    <row r="901" spans="1:8" ht="16.5" customHeight="1">
      <c r="A901" s="125">
        <v>2130227</v>
      </c>
      <c r="B901" s="274" t="s">
        <v>755</v>
      </c>
      <c r="C901" s="335">
        <v>0</v>
      </c>
      <c r="D901" s="335">
        <v>0</v>
      </c>
      <c r="E901" s="335">
        <v>354</v>
      </c>
      <c r="F901" s="335">
        <v>354</v>
      </c>
      <c r="G901" s="334">
        <v>1</v>
      </c>
      <c r="H901" s="125" t="str">
        <f t="shared" si="13"/>
        <v>00354354</v>
      </c>
    </row>
    <row r="902" spans="1:8" ht="16.5" hidden="1" customHeight="1">
      <c r="A902" s="125">
        <v>2130232</v>
      </c>
      <c r="B902" s="274" t="s">
        <v>756</v>
      </c>
      <c r="C902" s="335"/>
      <c r="D902" s="335"/>
      <c r="E902" s="335">
        <v>0</v>
      </c>
      <c r="F902" s="335">
        <v>0</v>
      </c>
      <c r="G902" s="334"/>
      <c r="H902" s="125" t="str">
        <f t="shared" si="13"/>
        <v>00</v>
      </c>
    </row>
    <row r="903" spans="1:8" ht="16.5" customHeight="1">
      <c r="A903" s="125">
        <v>2130234</v>
      </c>
      <c r="B903" s="274" t="s">
        <v>757</v>
      </c>
      <c r="C903" s="335">
        <v>326</v>
      </c>
      <c r="D903" s="335">
        <v>326</v>
      </c>
      <c r="E903" s="335">
        <v>281.39</v>
      </c>
      <c r="F903" s="335">
        <v>281.39</v>
      </c>
      <c r="G903" s="334">
        <v>1</v>
      </c>
      <c r="H903" s="125" t="str">
        <f t="shared" ref="H903:H966" si="14">C903&amp;D903&amp;E903&amp;F903</f>
        <v>326326281.39281.39</v>
      </c>
    </row>
    <row r="904" spans="1:8" ht="16.5" hidden="1" customHeight="1">
      <c r="A904" s="125">
        <v>2130235</v>
      </c>
      <c r="B904" s="274" t="s">
        <v>758</v>
      </c>
      <c r="C904" s="335"/>
      <c r="D904" s="335"/>
      <c r="E904" s="335">
        <v>0</v>
      </c>
      <c r="F904" s="335">
        <v>0</v>
      </c>
      <c r="G904" s="334"/>
      <c r="H904" s="125" t="str">
        <f t="shared" si="14"/>
        <v>00</v>
      </c>
    </row>
    <row r="905" spans="1:8" ht="16.5" hidden="1" customHeight="1">
      <c r="A905" s="125">
        <v>2130236</v>
      </c>
      <c r="B905" s="274" t="s">
        <v>759</v>
      </c>
      <c r="C905" s="335"/>
      <c r="D905" s="335"/>
      <c r="E905" s="335">
        <v>0</v>
      </c>
      <c r="F905" s="335">
        <v>0</v>
      </c>
      <c r="G905" s="334"/>
      <c r="H905" s="125" t="str">
        <f t="shared" si="14"/>
        <v>00</v>
      </c>
    </row>
    <row r="906" spans="1:8" ht="16.5" hidden="1" customHeight="1">
      <c r="A906" s="125">
        <v>2130237</v>
      </c>
      <c r="B906" s="274" t="s">
        <v>760</v>
      </c>
      <c r="C906" s="335"/>
      <c r="D906" s="335"/>
      <c r="E906" s="335">
        <v>0</v>
      </c>
      <c r="F906" s="335">
        <v>0</v>
      </c>
      <c r="G906" s="334"/>
      <c r="H906" s="125" t="str">
        <f t="shared" si="14"/>
        <v>00</v>
      </c>
    </row>
    <row r="907" spans="1:8" ht="16.5" customHeight="1">
      <c r="A907" s="125">
        <v>2130299</v>
      </c>
      <c r="B907" s="274" t="s">
        <v>761</v>
      </c>
      <c r="C907" s="335">
        <v>2605</v>
      </c>
      <c r="D907" s="335">
        <v>2605</v>
      </c>
      <c r="E907" s="335">
        <v>1389.6</v>
      </c>
      <c r="F907" s="335">
        <v>1389.6</v>
      </c>
      <c r="G907" s="334">
        <v>1</v>
      </c>
      <c r="H907" s="125" t="str">
        <f t="shared" si="14"/>
        <v>260526051389.61389.6</v>
      </c>
    </row>
    <row r="908" spans="1:8" ht="16.5" customHeight="1">
      <c r="A908" s="125">
        <v>21303</v>
      </c>
      <c r="B908" s="274" t="s">
        <v>762</v>
      </c>
      <c r="C908" s="335">
        <v>9062</v>
      </c>
      <c r="D908" s="335">
        <v>9062</v>
      </c>
      <c r="E908" s="335">
        <v>10550.71</v>
      </c>
      <c r="F908" s="335">
        <v>10550.71</v>
      </c>
      <c r="G908" s="334">
        <v>1</v>
      </c>
      <c r="H908" s="125" t="str">
        <f t="shared" si="14"/>
        <v>9062906210550.7110550.71</v>
      </c>
    </row>
    <row r="909" spans="1:8" ht="16.5" customHeight="1">
      <c r="A909" s="125">
        <v>2130301</v>
      </c>
      <c r="B909" s="274" t="s">
        <v>94</v>
      </c>
      <c r="C909" s="335">
        <v>205</v>
      </c>
      <c r="D909" s="335">
        <v>205</v>
      </c>
      <c r="E909" s="335">
        <v>230.89</v>
      </c>
      <c r="F909" s="335">
        <v>230.89</v>
      </c>
      <c r="G909" s="334">
        <v>1</v>
      </c>
      <c r="H909" s="125" t="str">
        <f t="shared" si="14"/>
        <v>205205230.89230.89</v>
      </c>
    </row>
    <row r="910" spans="1:8" ht="16.5" hidden="1" customHeight="1">
      <c r="A910" s="125">
        <v>2130302</v>
      </c>
      <c r="B910" s="274" t="s">
        <v>95</v>
      </c>
      <c r="C910" s="335"/>
      <c r="D910" s="335"/>
      <c r="E910" s="335">
        <v>0</v>
      </c>
      <c r="F910" s="335">
        <v>0</v>
      </c>
      <c r="G910" s="334"/>
      <c r="H910" s="125" t="str">
        <f t="shared" si="14"/>
        <v>00</v>
      </c>
    </row>
    <row r="911" spans="1:8" ht="16.5" hidden="1" customHeight="1">
      <c r="A911" s="125">
        <v>2130303</v>
      </c>
      <c r="B911" s="274" t="s">
        <v>96</v>
      </c>
      <c r="C911" s="335"/>
      <c r="D911" s="335"/>
      <c r="E911" s="335">
        <v>0</v>
      </c>
      <c r="F911" s="335">
        <v>0</v>
      </c>
      <c r="G911" s="334"/>
      <c r="H911" s="125" t="str">
        <f t="shared" si="14"/>
        <v>00</v>
      </c>
    </row>
    <row r="912" spans="1:8" ht="16.5" customHeight="1">
      <c r="A912" s="125">
        <v>2130304</v>
      </c>
      <c r="B912" s="274" t="s">
        <v>763</v>
      </c>
      <c r="C912" s="335">
        <v>1207</v>
      </c>
      <c r="D912" s="335">
        <v>1207</v>
      </c>
      <c r="E912" s="335">
        <v>1609.19</v>
      </c>
      <c r="F912" s="335">
        <v>1609.19</v>
      </c>
      <c r="G912" s="334">
        <v>1</v>
      </c>
      <c r="H912" s="125" t="str">
        <f t="shared" si="14"/>
        <v>120712071609.191609.19</v>
      </c>
    </row>
    <row r="913" spans="1:8" ht="16.5" customHeight="1">
      <c r="A913" s="125">
        <v>2130305</v>
      </c>
      <c r="B913" s="274" t="s">
        <v>764</v>
      </c>
      <c r="C913" s="335">
        <v>2190</v>
      </c>
      <c r="D913" s="335">
        <v>2190</v>
      </c>
      <c r="E913" s="335">
        <v>2190</v>
      </c>
      <c r="F913" s="335">
        <v>2190</v>
      </c>
      <c r="G913" s="334">
        <v>1</v>
      </c>
      <c r="H913" s="125" t="str">
        <f t="shared" si="14"/>
        <v>2190219021902190</v>
      </c>
    </row>
    <row r="914" spans="1:8" ht="16.5" customHeight="1">
      <c r="A914" s="125">
        <v>2130306</v>
      </c>
      <c r="B914" s="274" t="s">
        <v>765</v>
      </c>
      <c r="C914" s="335">
        <v>1448</v>
      </c>
      <c r="D914" s="335">
        <v>1448</v>
      </c>
      <c r="E914" s="335">
        <v>1311.67</v>
      </c>
      <c r="F914" s="335">
        <v>1311.67</v>
      </c>
      <c r="G914" s="334">
        <v>1</v>
      </c>
      <c r="H914" s="125" t="str">
        <f t="shared" si="14"/>
        <v>144814481311.671311.67</v>
      </c>
    </row>
    <row r="915" spans="1:8" ht="16.5" hidden="1" customHeight="1">
      <c r="A915" s="125">
        <v>2130307</v>
      </c>
      <c r="B915" s="274" t="s">
        <v>766</v>
      </c>
      <c r="C915" s="335"/>
      <c r="D915" s="335"/>
      <c r="E915" s="335">
        <v>0</v>
      </c>
      <c r="F915" s="335">
        <v>0</v>
      </c>
      <c r="G915" s="334"/>
      <c r="H915" s="125" t="str">
        <f t="shared" si="14"/>
        <v>00</v>
      </c>
    </row>
    <row r="916" spans="1:8" ht="16.5" hidden="1" customHeight="1">
      <c r="A916" s="125">
        <v>2130308</v>
      </c>
      <c r="B916" s="274" t="s">
        <v>767</v>
      </c>
      <c r="C916" s="335"/>
      <c r="D916" s="335"/>
      <c r="E916" s="335">
        <v>0</v>
      </c>
      <c r="F916" s="335">
        <v>0</v>
      </c>
      <c r="G916" s="334"/>
      <c r="H916" s="125" t="str">
        <f t="shared" si="14"/>
        <v>00</v>
      </c>
    </row>
    <row r="917" spans="1:8" ht="16.5" customHeight="1">
      <c r="A917" s="125">
        <v>2130309</v>
      </c>
      <c r="B917" s="274" t="s">
        <v>768</v>
      </c>
      <c r="C917" s="335">
        <v>25</v>
      </c>
      <c r="D917" s="335">
        <v>25</v>
      </c>
      <c r="E917" s="335">
        <v>25</v>
      </c>
      <c r="F917" s="335">
        <v>25</v>
      </c>
      <c r="G917" s="334">
        <v>1</v>
      </c>
      <c r="H917" s="125" t="str">
        <f t="shared" si="14"/>
        <v>25252525</v>
      </c>
    </row>
    <row r="918" spans="1:8" ht="16.5" customHeight="1">
      <c r="A918" s="125">
        <v>2130310</v>
      </c>
      <c r="B918" s="274" t="s">
        <v>769</v>
      </c>
      <c r="C918" s="335">
        <v>1156</v>
      </c>
      <c r="D918" s="335">
        <v>1156</v>
      </c>
      <c r="E918" s="335">
        <v>1156</v>
      </c>
      <c r="F918" s="335">
        <v>1156</v>
      </c>
      <c r="G918" s="334">
        <v>1</v>
      </c>
      <c r="H918" s="125" t="str">
        <f t="shared" si="14"/>
        <v>1156115611561156</v>
      </c>
    </row>
    <row r="919" spans="1:8" ht="16.5" customHeight="1">
      <c r="A919" s="125">
        <v>2130311</v>
      </c>
      <c r="B919" s="274" t="s">
        <v>770</v>
      </c>
      <c r="C919" s="335">
        <v>100</v>
      </c>
      <c r="D919" s="335">
        <v>100</v>
      </c>
      <c r="E919" s="335">
        <v>187.55</v>
      </c>
      <c r="F919" s="335">
        <v>187.55</v>
      </c>
      <c r="G919" s="334">
        <v>1</v>
      </c>
      <c r="H919" s="125" t="str">
        <f t="shared" si="14"/>
        <v>100100187.55187.55</v>
      </c>
    </row>
    <row r="920" spans="1:8" ht="16.5" customHeight="1">
      <c r="A920" s="125">
        <v>2130312</v>
      </c>
      <c r="B920" s="274" t="s">
        <v>771</v>
      </c>
      <c r="C920" s="335">
        <v>173</v>
      </c>
      <c r="D920" s="335">
        <v>173</v>
      </c>
      <c r="E920" s="335">
        <v>173</v>
      </c>
      <c r="F920" s="335">
        <v>173</v>
      </c>
      <c r="G920" s="334">
        <v>1</v>
      </c>
      <c r="H920" s="125" t="str">
        <f t="shared" si="14"/>
        <v>173173173173</v>
      </c>
    </row>
    <row r="921" spans="1:8" ht="16.5" customHeight="1">
      <c r="A921" s="125">
        <v>2130313</v>
      </c>
      <c r="B921" s="274" t="s">
        <v>772</v>
      </c>
      <c r="C921" s="335">
        <v>119</v>
      </c>
      <c r="D921" s="335">
        <v>119</v>
      </c>
      <c r="E921" s="335">
        <v>119</v>
      </c>
      <c r="F921" s="335">
        <v>119</v>
      </c>
      <c r="G921" s="334">
        <v>1</v>
      </c>
      <c r="H921" s="125" t="str">
        <f t="shared" si="14"/>
        <v>119119119119</v>
      </c>
    </row>
    <row r="922" spans="1:8" ht="16.5" customHeight="1">
      <c r="A922" s="125">
        <v>2130314</v>
      </c>
      <c r="B922" s="274" t="s">
        <v>773</v>
      </c>
      <c r="C922" s="335">
        <v>30</v>
      </c>
      <c r="D922" s="335">
        <v>30</v>
      </c>
      <c r="E922" s="335">
        <v>180</v>
      </c>
      <c r="F922" s="335">
        <v>180</v>
      </c>
      <c r="G922" s="334">
        <v>1</v>
      </c>
      <c r="H922" s="125" t="str">
        <f t="shared" si="14"/>
        <v>3030180180</v>
      </c>
    </row>
    <row r="923" spans="1:8" ht="16.5" hidden="1" customHeight="1">
      <c r="A923" s="125">
        <v>2130315</v>
      </c>
      <c r="B923" s="274" t="s">
        <v>774</v>
      </c>
      <c r="C923" s="335"/>
      <c r="D923" s="335"/>
      <c r="E923" s="335">
        <v>0</v>
      </c>
      <c r="F923" s="335">
        <v>0</v>
      </c>
      <c r="G923" s="334"/>
      <c r="H923" s="125" t="str">
        <f t="shared" si="14"/>
        <v>00</v>
      </c>
    </row>
    <row r="924" spans="1:8" ht="16.5" customHeight="1">
      <c r="A924" s="125">
        <v>2130316</v>
      </c>
      <c r="B924" s="274" t="s">
        <v>775</v>
      </c>
      <c r="C924" s="335">
        <v>626</v>
      </c>
      <c r="D924" s="335">
        <v>626</v>
      </c>
      <c r="E924" s="335">
        <v>626.4</v>
      </c>
      <c r="F924" s="335">
        <v>626.4</v>
      </c>
      <c r="G924" s="334">
        <v>1</v>
      </c>
      <c r="H924" s="125" t="str">
        <f t="shared" si="14"/>
        <v>626626626.4626.4</v>
      </c>
    </row>
    <row r="925" spans="1:8" ht="16.5" hidden="1" customHeight="1">
      <c r="A925" s="125">
        <v>2130317</v>
      </c>
      <c r="B925" s="274" t="s">
        <v>776</v>
      </c>
      <c r="C925" s="335"/>
      <c r="D925" s="335"/>
      <c r="E925" s="335">
        <v>0</v>
      </c>
      <c r="F925" s="335">
        <v>0</v>
      </c>
      <c r="G925" s="334"/>
      <c r="H925" s="125" t="str">
        <f t="shared" si="14"/>
        <v>00</v>
      </c>
    </row>
    <row r="926" spans="1:8" ht="16.5" hidden="1" customHeight="1">
      <c r="A926" s="125">
        <v>2130318</v>
      </c>
      <c r="B926" s="274" t="s">
        <v>777</v>
      </c>
      <c r="C926" s="335"/>
      <c r="D926" s="335"/>
      <c r="E926" s="335">
        <v>0</v>
      </c>
      <c r="F926" s="335">
        <v>0</v>
      </c>
      <c r="G926" s="334"/>
      <c r="H926" s="125" t="str">
        <f t="shared" si="14"/>
        <v>00</v>
      </c>
    </row>
    <row r="927" spans="1:8" ht="16.5" customHeight="1">
      <c r="A927" s="125">
        <v>2130319</v>
      </c>
      <c r="B927" s="274" t="s">
        <v>778</v>
      </c>
      <c r="C927" s="335"/>
      <c r="D927" s="335"/>
      <c r="E927" s="335">
        <v>324</v>
      </c>
      <c r="F927" s="335">
        <v>324</v>
      </c>
      <c r="G927" s="334">
        <v>1</v>
      </c>
      <c r="H927" s="125" t="str">
        <f t="shared" si="14"/>
        <v>324324</v>
      </c>
    </row>
    <row r="928" spans="1:8" ht="16.5" customHeight="1">
      <c r="A928" s="125">
        <v>2130321</v>
      </c>
      <c r="B928" s="274" t="s">
        <v>779</v>
      </c>
      <c r="C928" s="335">
        <v>1439</v>
      </c>
      <c r="D928" s="335">
        <v>1439</v>
      </c>
      <c r="E928" s="335">
        <v>1158.01</v>
      </c>
      <c r="F928" s="335">
        <v>1158.01</v>
      </c>
      <c r="G928" s="334">
        <v>1</v>
      </c>
      <c r="H928" s="125" t="str">
        <f t="shared" si="14"/>
        <v>143914391158.011158.01</v>
      </c>
    </row>
    <row r="929" spans="1:8" ht="16.5" hidden="1" customHeight="1">
      <c r="A929" s="125">
        <v>2130322</v>
      </c>
      <c r="B929" s="274" t="s">
        <v>780</v>
      </c>
      <c r="C929" s="335"/>
      <c r="D929" s="335"/>
      <c r="E929" s="335">
        <v>0</v>
      </c>
      <c r="F929" s="335">
        <v>0</v>
      </c>
      <c r="G929" s="334"/>
      <c r="H929" s="125" t="str">
        <f t="shared" si="14"/>
        <v>00</v>
      </c>
    </row>
    <row r="930" spans="1:8" ht="16.5" hidden="1" customHeight="1">
      <c r="A930" s="125">
        <v>2130333</v>
      </c>
      <c r="B930" s="274" t="s">
        <v>753</v>
      </c>
      <c r="C930" s="335"/>
      <c r="D930" s="335"/>
      <c r="E930" s="335">
        <v>0</v>
      </c>
      <c r="F930" s="335">
        <v>0</v>
      </c>
      <c r="G930" s="334"/>
      <c r="H930" s="125" t="str">
        <f t="shared" si="14"/>
        <v>00</v>
      </c>
    </row>
    <row r="931" spans="1:8" ht="16.5" hidden="1" customHeight="1">
      <c r="A931" s="125">
        <v>2130334</v>
      </c>
      <c r="B931" s="274" t="s">
        <v>781</v>
      </c>
      <c r="C931" s="335"/>
      <c r="D931" s="335"/>
      <c r="E931" s="335">
        <v>0</v>
      </c>
      <c r="F931" s="335">
        <v>0</v>
      </c>
      <c r="G931" s="334"/>
      <c r="H931" s="125" t="str">
        <f t="shared" si="14"/>
        <v>00</v>
      </c>
    </row>
    <row r="932" spans="1:8" ht="16.5" customHeight="1">
      <c r="A932" s="125">
        <v>2130335</v>
      </c>
      <c r="B932" s="274" t="s">
        <v>782</v>
      </c>
      <c r="C932" s="335">
        <v>0</v>
      </c>
      <c r="D932" s="335">
        <v>0</v>
      </c>
      <c r="E932" s="335">
        <v>1190</v>
      </c>
      <c r="F932" s="335">
        <v>1190</v>
      </c>
      <c r="G932" s="334">
        <v>1</v>
      </c>
      <c r="H932" s="125" t="str">
        <f t="shared" si="14"/>
        <v>0011901190</v>
      </c>
    </row>
    <row r="933" spans="1:8" ht="16.5" customHeight="1">
      <c r="A933" s="125">
        <v>2130399</v>
      </c>
      <c r="B933" s="274" t="s">
        <v>783</v>
      </c>
      <c r="C933" s="335">
        <v>20</v>
      </c>
      <c r="D933" s="335">
        <v>20</v>
      </c>
      <c r="E933" s="335">
        <v>70</v>
      </c>
      <c r="F933" s="335">
        <v>70</v>
      </c>
      <c r="G933" s="334">
        <v>1</v>
      </c>
      <c r="H933" s="125" t="str">
        <f t="shared" si="14"/>
        <v>20207070</v>
      </c>
    </row>
    <row r="934" spans="1:8" ht="16.5" hidden="1" customHeight="1">
      <c r="A934" s="125">
        <v>21304</v>
      </c>
      <c r="B934" s="274" t="s">
        <v>784</v>
      </c>
      <c r="C934" s="335"/>
      <c r="D934" s="335"/>
      <c r="E934" s="335">
        <v>0</v>
      </c>
      <c r="F934" s="335">
        <v>0</v>
      </c>
      <c r="G934" s="334"/>
      <c r="H934" s="125" t="str">
        <f t="shared" si="14"/>
        <v>00</v>
      </c>
    </row>
    <row r="935" spans="1:8" ht="16.5" hidden="1" customHeight="1">
      <c r="A935" s="125">
        <v>2130401</v>
      </c>
      <c r="B935" s="274" t="s">
        <v>94</v>
      </c>
      <c r="C935" s="335"/>
      <c r="D935" s="335"/>
      <c r="E935" s="335">
        <v>0</v>
      </c>
      <c r="F935" s="335">
        <v>0</v>
      </c>
      <c r="G935" s="334"/>
      <c r="H935" s="125" t="str">
        <f t="shared" si="14"/>
        <v>00</v>
      </c>
    </row>
    <row r="936" spans="1:8" ht="16.5" hidden="1" customHeight="1">
      <c r="A936" s="125">
        <v>2130402</v>
      </c>
      <c r="B936" s="274" t="s">
        <v>95</v>
      </c>
      <c r="C936" s="335"/>
      <c r="D936" s="335"/>
      <c r="E936" s="335">
        <v>0</v>
      </c>
      <c r="F936" s="335">
        <v>0</v>
      </c>
      <c r="G936" s="334"/>
      <c r="H936" s="125" t="str">
        <f t="shared" si="14"/>
        <v>00</v>
      </c>
    </row>
    <row r="937" spans="1:8" ht="16.5" hidden="1" customHeight="1">
      <c r="A937" s="125">
        <v>2130403</v>
      </c>
      <c r="B937" s="274" t="s">
        <v>96</v>
      </c>
      <c r="C937" s="335"/>
      <c r="D937" s="335"/>
      <c r="E937" s="335">
        <v>0</v>
      </c>
      <c r="F937" s="335">
        <v>0</v>
      </c>
      <c r="G937" s="334"/>
      <c r="H937" s="125" t="str">
        <f t="shared" si="14"/>
        <v>00</v>
      </c>
    </row>
    <row r="938" spans="1:8" ht="16.5" hidden="1" customHeight="1">
      <c r="A938" s="125">
        <v>2130404</v>
      </c>
      <c r="B938" s="274" t="s">
        <v>785</v>
      </c>
      <c r="C938" s="335"/>
      <c r="D938" s="335"/>
      <c r="E938" s="335">
        <v>0</v>
      </c>
      <c r="F938" s="335">
        <v>0</v>
      </c>
      <c r="G938" s="334"/>
      <c r="H938" s="125" t="str">
        <f t="shared" si="14"/>
        <v>00</v>
      </c>
    </row>
    <row r="939" spans="1:8" ht="16.5" hidden="1" customHeight="1">
      <c r="A939" s="125">
        <v>2130405</v>
      </c>
      <c r="B939" s="274" t="s">
        <v>786</v>
      </c>
      <c r="C939" s="335"/>
      <c r="D939" s="335"/>
      <c r="E939" s="335">
        <v>0</v>
      </c>
      <c r="F939" s="335">
        <v>0</v>
      </c>
      <c r="G939" s="334"/>
      <c r="H939" s="125" t="str">
        <f t="shared" si="14"/>
        <v>00</v>
      </c>
    </row>
    <row r="940" spans="1:8" ht="16.5" hidden="1" customHeight="1">
      <c r="A940" s="125">
        <v>2130406</v>
      </c>
      <c r="B940" s="274" t="s">
        <v>787</v>
      </c>
      <c r="C940" s="335"/>
      <c r="D940" s="335"/>
      <c r="E940" s="335">
        <v>0</v>
      </c>
      <c r="F940" s="335">
        <v>0</v>
      </c>
      <c r="G940" s="334"/>
      <c r="H940" s="125" t="str">
        <f t="shared" si="14"/>
        <v>00</v>
      </c>
    </row>
    <row r="941" spans="1:8" ht="16.5" hidden="1" customHeight="1">
      <c r="A941" s="125">
        <v>2130407</v>
      </c>
      <c r="B941" s="274" t="s">
        <v>788</v>
      </c>
      <c r="C941" s="335"/>
      <c r="D941" s="335"/>
      <c r="E941" s="335">
        <v>0</v>
      </c>
      <c r="F941" s="335">
        <v>0</v>
      </c>
      <c r="G941" s="334"/>
      <c r="H941" s="125" t="str">
        <f t="shared" si="14"/>
        <v>00</v>
      </c>
    </row>
    <row r="942" spans="1:8" ht="16.5" hidden="1" customHeight="1">
      <c r="A942" s="125">
        <v>2130408</v>
      </c>
      <c r="B942" s="274" t="s">
        <v>789</v>
      </c>
      <c r="C942" s="335"/>
      <c r="D942" s="335"/>
      <c r="E942" s="335">
        <v>0</v>
      </c>
      <c r="F942" s="335">
        <v>0</v>
      </c>
      <c r="G942" s="334"/>
      <c r="H942" s="125" t="str">
        <f t="shared" si="14"/>
        <v>00</v>
      </c>
    </row>
    <row r="943" spans="1:8" ht="16.5" hidden="1" customHeight="1">
      <c r="A943" s="125">
        <v>2130409</v>
      </c>
      <c r="B943" s="274" t="s">
        <v>790</v>
      </c>
      <c r="C943" s="335"/>
      <c r="D943" s="335"/>
      <c r="E943" s="335">
        <v>0</v>
      </c>
      <c r="F943" s="335">
        <v>0</v>
      </c>
      <c r="G943" s="334"/>
      <c r="H943" s="125" t="str">
        <f t="shared" si="14"/>
        <v>00</v>
      </c>
    </row>
    <row r="944" spans="1:8" ht="16.5" hidden="1" customHeight="1">
      <c r="A944" s="125">
        <v>2130499</v>
      </c>
      <c r="B944" s="274" t="s">
        <v>791</v>
      </c>
      <c r="C944" s="335"/>
      <c r="D944" s="335"/>
      <c r="E944" s="335">
        <v>0</v>
      </c>
      <c r="F944" s="335">
        <v>0</v>
      </c>
      <c r="G944" s="334"/>
      <c r="H944" s="125" t="str">
        <f t="shared" si="14"/>
        <v>00</v>
      </c>
    </row>
    <row r="945" spans="1:8" ht="16.5" customHeight="1">
      <c r="A945" s="125">
        <v>21305</v>
      </c>
      <c r="B945" s="274" t="s">
        <v>792</v>
      </c>
      <c r="C945" s="335">
        <v>19712</v>
      </c>
      <c r="D945" s="335">
        <v>19712</v>
      </c>
      <c r="E945" s="335">
        <v>29695.5</v>
      </c>
      <c r="F945" s="335">
        <v>29695.5</v>
      </c>
      <c r="G945" s="334">
        <v>1</v>
      </c>
      <c r="H945" s="125" t="str">
        <f t="shared" si="14"/>
        <v>197121971229695.529695.5</v>
      </c>
    </row>
    <row r="946" spans="1:8" ht="16.5" customHeight="1">
      <c r="A946" s="125">
        <v>2130501</v>
      </c>
      <c r="B946" s="274" t="s">
        <v>94</v>
      </c>
      <c r="C946" s="335">
        <v>175</v>
      </c>
      <c r="D946" s="335">
        <v>175</v>
      </c>
      <c r="E946" s="335">
        <v>278.35000000000002</v>
      </c>
      <c r="F946" s="335">
        <v>278.35000000000002</v>
      </c>
      <c r="G946" s="334">
        <v>1</v>
      </c>
      <c r="H946" s="125" t="str">
        <f t="shared" si="14"/>
        <v>175175278.35278.35</v>
      </c>
    </row>
    <row r="947" spans="1:8" ht="16.5" customHeight="1">
      <c r="A947" s="125">
        <v>2130502</v>
      </c>
      <c r="B947" s="274" t="s">
        <v>95</v>
      </c>
      <c r="C947" s="335">
        <v>0</v>
      </c>
      <c r="D947" s="335">
        <v>0</v>
      </c>
      <c r="E947" s="335">
        <v>185.47</v>
      </c>
      <c r="F947" s="335">
        <v>185.47</v>
      </c>
      <c r="G947" s="334">
        <v>1</v>
      </c>
      <c r="H947" s="125" t="str">
        <f t="shared" si="14"/>
        <v>00185.47185.47</v>
      </c>
    </row>
    <row r="948" spans="1:8" ht="16.5" hidden="1" customHeight="1">
      <c r="A948" s="125">
        <v>2130503</v>
      </c>
      <c r="B948" s="274" t="s">
        <v>96</v>
      </c>
      <c r="C948" s="335"/>
      <c r="D948" s="335"/>
      <c r="E948" s="335">
        <v>0</v>
      </c>
      <c r="F948" s="335">
        <v>0</v>
      </c>
      <c r="G948" s="334"/>
      <c r="H948" s="125" t="str">
        <f t="shared" si="14"/>
        <v>00</v>
      </c>
    </row>
    <row r="949" spans="1:8" ht="16.5" customHeight="1">
      <c r="A949" s="125">
        <v>2130504</v>
      </c>
      <c r="B949" s="274" t="s">
        <v>793</v>
      </c>
      <c r="C949" s="335">
        <v>16897</v>
      </c>
      <c r="D949" s="335">
        <v>16897</v>
      </c>
      <c r="E949" s="335">
        <v>7542</v>
      </c>
      <c r="F949" s="335">
        <v>7542</v>
      </c>
      <c r="G949" s="334">
        <v>1</v>
      </c>
      <c r="H949" s="125" t="str">
        <f t="shared" si="14"/>
        <v>168971689775427542</v>
      </c>
    </row>
    <row r="950" spans="1:8" ht="16.5" customHeight="1">
      <c r="A950" s="125">
        <v>2130505</v>
      </c>
      <c r="B950" s="274" t="s">
        <v>794</v>
      </c>
      <c r="C950" s="335">
        <v>884</v>
      </c>
      <c r="D950" s="335">
        <v>884</v>
      </c>
      <c r="E950" s="335">
        <v>13973.61</v>
      </c>
      <c r="F950" s="335">
        <v>13973.61</v>
      </c>
      <c r="G950" s="334">
        <v>1</v>
      </c>
      <c r="H950" s="125" t="str">
        <f t="shared" si="14"/>
        <v>88488413973.6113973.61</v>
      </c>
    </row>
    <row r="951" spans="1:8" ht="16.5" customHeight="1">
      <c r="A951" s="125">
        <v>2130506</v>
      </c>
      <c r="B951" s="274" t="s">
        <v>795</v>
      </c>
      <c r="C951" s="335">
        <v>593</v>
      </c>
      <c r="D951" s="335">
        <v>593</v>
      </c>
      <c r="E951" s="335">
        <v>3192.74</v>
      </c>
      <c r="F951" s="335">
        <v>3192.74</v>
      </c>
      <c r="G951" s="334">
        <v>1</v>
      </c>
      <c r="H951" s="125" t="str">
        <f t="shared" si="14"/>
        <v>5935933192.743192.74</v>
      </c>
    </row>
    <row r="952" spans="1:8" ht="16.5" customHeight="1">
      <c r="A952" s="125">
        <v>2130507</v>
      </c>
      <c r="B952" s="274" t="s">
        <v>796</v>
      </c>
      <c r="C952" s="335">
        <v>522</v>
      </c>
      <c r="D952" s="335">
        <v>522</v>
      </c>
      <c r="E952" s="335">
        <v>2948.52</v>
      </c>
      <c r="F952" s="335">
        <v>2948.52</v>
      </c>
      <c r="G952" s="334">
        <v>1</v>
      </c>
      <c r="H952" s="125" t="str">
        <f t="shared" si="14"/>
        <v>5225222948.522948.52</v>
      </c>
    </row>
    <row r="953" spans="1:8" ht="16.5" hidden="1" customHeight="1">
      <c r="A953" s="125">
        <v>2130508</v>
      </c>
      <c r="B953" s="274" t="s">
        <v>797</v>
      </c>
      <c r="C953" s="335"/>
      <c r="D953" s="335"/>
      <c r="E953" s="335">
        <v>0</v>
      </c>
      <c r="F953" s="335">
        <v>0</v>
      </c>
      <c r="G953" s="334"/>
      <c r="H953" s="125" t="str">
        <f t="shared" si="14"/>
        <v>00</v>
      </c>
    </row>
    <row r="954" spans="1:8" ht="16.5" hidden="1" customHeight="1">
      <c r="A954" s="125">
        <v>2130550</v>
      </c>
      <c r="B954" s="274" t="s">
        <v>798</v>
      </c>
      <c r="C954" s="335"/>
      <c r="D954" s="335"/>
      <c r="E954" s="335">
        <v>0</v>
      </c>
      <c r="F954" s="335">
        <v>0</v>
      </c>
      <c r="G954" s="334"/>
      <c r="H954" s="125" t="str">
        <f t="shared" si="14"/>
        <v>00</v>
      </c>
    </row>
    <row r="955" spans="1:8" ht="16.5" customHeight="1">
      <c r="A955" s="125">
        <v>2130599</v>
      </c>
      <c r="B955" s="274" t="s">
        <v>799</v>
      </c>
      <c r="C955" s="335">
        <v>507</v>
      </c>
      <c r="D955" s="335">
        <v>507</v>
      </c>
      <c r="E955" s="335">
        <v>1574.81</v>
      </c>
      <c r="F955" s="335">
        <v>1574.81</v>
      </c>
      <c r="G955" s="334">
        <v>1</v>
      </c>
      <c r="H955" s="125" t="str">
        <f t="shared" si="14"/>
        <v>5075071574.811574.81</v>
      </c>
    </row>
    <row r="956" spans="1:8" ht="16.5" customHeight="1">
      <c r="A956" s="125">
        <v>21306</v>
      </c>
      <c r="B956" s="274" t="s">
        <v>800</v>
      </c>
      <c r="C956" s="335">
        <v>1671</v>
      </c>
      <c r="D956" s="335">
        <v>1671</v>
      </c>
      <c r="E956" s="335">
        <v>7766.67</v>
      </c>
      <c r="F956" s="335">
        <v>7766.67</v>
      </c>
      <c r="G956" s="334">
        <v>1</v>
      </c>
      <c r="H956" s="125" t="str">
        <f t="shared" si="14"/>
        <v>167116717766.677766.67</v>
      </c>
    </row>
    <row r="957" spans="1:8" ht="16.5" customHeight="1">
      <c r="A957" s="125">
        <v>2130601</v>
      </c>
      <c r="B957" s="274" t="s">
        <v>383</v>
      </c>
      <c r="C957" s="335">
        <v>161</v>
      </c>
      <c r="D957" s="335">
        <v>161</v>
      </c>
      <c r="E957" s="335">
        <v>153.66999999999999</v>
      </c>
      <c r="F957" s="335">
        <v>153.66999999999999</v>
      </c>
      <c r="G957" s="334">
        <v>1</v>
      </c>
      <c r="H957" s="125" t="str">
        <f t="shared" si="14"/>
        <v>161161153.67153.67</v>
      </c>
    </row>
    <row r="958" spans="1:8" ht="16.5" customHeight="1">
      <c r="A958" s="125">
        <v>2130602</v>
      </c>
      <c r="B958" s="274" t="s">
        <v>801</v>
      </c>
      <c r="C958" s="335">
        <v>1510</v>
      </c>
      <c r="D958" s="335">
        <v>1510</v>
      </c>
      <c r="E958" s="335">
        <v>7613</v>
      </c>
      <c r="F958" s="335">
        <v>7613</v>
      </c>
      <c r="G958" s="334">
        <v>1</v>
      </c>
      <c r="H958" s="125" t="str">
        <f t="shared" si="14"/>
        <v>1510151076137613</v>
      </c>
    </row>
    <row r="959" spans="1:8" ht="16.5" hidden="1" customHeight="1">
      <c r="A959" s="125">
        <v>2130603</v>
      </c>
      <c r="B959" s="274" t="s">
        <v>802</v>
      </c>
      <c r="C959" s="335"/>
      <c r="D959" s="335"/>
      <c r="E959" s="335">
        <v>0</v>
      </c>
      <c r="F959" s="335">
        <v>0</v>
      </c>
      <c r="G959" s="334"/>
      <c r="H959" s="125" t="str">
        <f t="shared" si="14"/>
        <v>00</v>
      </c>
    </row>
    <row r="960" spans="1:8" ht="16.5" hidden="1" customHeight="1">
      <c r="A960" s="125">
        <v>2130604</v>
      </c>
      <c r="B960" s="274" t="s">
        <v>803</v>
      </c>
      <c r="C960" s="335"/>
      <c r="D960" s="335"/>
      <c r="E960" s="335">
        <v>0</v>
      </c>
      <c r="F960" s="335">
        <v>0</v>
      </c>
      <c r="G960" s="334"/>
      <c r="H960" s="125" t="str">
        <f t="shared" si="14"/>
        <v>00</v>
      </c>
    </row>
    <row r="961" spans="1:8" ht="16.5" hidden="1" customHeight="1">
      <c r="A961" s="125">
        <v>2130699</v>
      </c>
      <c r="B961" s="274" t="s">
        <v>804</v>
      </c>
      <c r="C961" s="335"/>
      <c r="D961" s="335"/>
      <c r="E961" s="335">
        <v>0</v>
      </c>
      <c r="F961" s="335">
        <v>0</v>
      </c>
      <c r="G961" s="334"/>
      <c r="H961" s="125" t="str">
        <f t="shared" si="14"/>
        <v>00</v>
      </c>
    </row>
    <row r="962" spans="1:8" ht="16.5" customHeight="1">
      <c r="A962" s="125">
        <v>21307</v>
      </c>
      <c r="B962" s="274" t="s">
        <v>805</v>
      </c>
      <c r="C962" s="335">
        <v>2083</v>
      </c>
      <c r="D962" s="335">
        <v>2083</v>
      </c>
      <c r="E962" s="335">
        <v>5300</v>
      </c>
      <c r="F962" s="335">
        <v>5300</v>
      </c>
      <c r="G962" s="334">
        <v>1</v>
      </c>
      <c r="H962" s="125" t="str">
        <f t="shared" si="14"/>
        <v>2083208353005300</v>
      </c>
    </row>
    <row r="963" spans="1:8" ht="16.5" customHeight="1">
      <c r="A963" s="125">
        <v>2130701</v>
      </c>
      <c r="B963" s="274" t="s">
        <v>806</v>
      </c>
      <c r="C963" s="335">
        <v>2083</v>
      </c>
      <c r="D963" s="335">
        <v>2083</v>
      </c>
      <c r="E963" s="335">
        <v>5300</v>
      </c>
      <c r="F963" s="335">
        <v>5300</v>
      </c>
      <c r="G963" s="334">
        <v>1</v>
      </c>
      <c r="H963" s="125" t="str">
        <f t="shared" si="14"/>
        <v>2083208353005300</v>
      </c>
    </row>
    <row r="964" spans="1:8" ht="16.5" hidden="1" customHeight="1">
      <c r="A964" s="125">
        <v>2130704</v>
      </c>
      <c r="B964" s="274" t="s">
        <v>807</v>
      </c>
      <c r="C964" s="335"/>
      <c r="D964" s="335"/>
      <c r="E964" s="335">
        <v>0</v>
      </c>
      <c r="F964" s="335">
        <v>0</v>
      </c>
      <c r="G964" s="334"/>
      <c r="H964" s="125" t="str">
        <f t="shared" si="14"/>
        <v>00</v>
      </c>
    </row>
    <row r="965" spans="1:8" ht="16.5" hidden="1" customHeight="1">
      <c r="A965" s="125">
        <v>2130705</v>
      </c>
      <c r="B965" s="274" t="s">
        <v>808</v>
      </c>
      <c r="C965" s="335"/>
      <c r="D965" s="335"/>
      <c r="E965" s="335">
        <v>0</v>
      </c>
      <c r="F965" s="335">
        <v>0</v>
      </c>
      <c r="G965" s="334"/>
      <c r="H965" s="125" t="str">
        <f t="shared" si="14"/>
        <v>00</v>
      </c>
    </row>
    <row r="966" spans="1:8" ht="16.5" hidden="1" customHeight="1">
      <c r="A966" s="125">
        <v>2130706</v>
      </c>
      <c r="B966" s="274" t="s">
        <v>809</v>
      </c>
      <c r="C966" s="335"/>
      <c r="D966" s="335"/>
      <c r="E966" s="335">
        <v>0</v>
      </c>
      <c r="F966" s="335">
        <v>0</v>
      </c>
      <c r="G966" s="334"/>
      <c r="H966" s="125" t="str">
        <f t="shared" si="14"/>
        <v>00</v>
      </c>
    </row>
    <row r="967" spans="1:8" ht="16.5" hidden="1" customHeight="1">
      <c r="A967" s="125">
        <v>2130707</v>
      </c>
      <c r="B967" s="274" t="s">
        <v>810</v>
      </c>
      <c r="C967" s="335"/>
      <c r="D967" s="335"/>
      <c r="E967" s="335">
        <v>0</v>
      </c>
      <c r="F967" s="335">
        <v>0</v>
      </c>
      <c r="G967" s="334"/>
      <c r="H967" s="125" t="str">
        <f t="shared" ref="H967:H1030" si="15">C967&amp;D967&amp;E967&amp;F967</f>
        <v>00</v>
      </c>
    </row>
    <row r="968" spans="1:8" ht="16.5" hidden="1" customHeight="1">
      <c r="A968" s="125">
        <v>2130799</v>
      </c>
      <c r="B968" s="274" t="s">
        <v>811</v>
      </c>
      <c r="C968" s="335"/>
      <c r="D968" s="335"/>
      <c r="E968" s="335">
        <v>0</v>
      </c>
      <c r="F968" s="335">
        <v>0</v>
      </c>
      <c r="G968" s="334"/>
      <c r="H968" s="125" t="str">
        <f t="shared" si="15"/>
        <v>00</v>
      </c>
    </row>
    <row r="969" spans="1:8" ht="16.5" customHeight="1">
      <c r="A969" s="125">
        <v>21308</v>
      </c>
      <c r="B969" s="274" t="s">
        <v>812</v>
      </c>
      <c r="C969" s="335">
        <v>4758</v>
      </c>
      <c r="D969" s="335">
        <v>4758</v>
      </c>
      <c r="E969" s="335">
        <v>3922</v>
      </c>
      <c r="F969" s="335">
        <v>3922</v>
      </c>
      <c r="G969" s="334">
        <v>1</v>
      </c>
      <c r="H969" s="125" t="str">
        <f t="shared" si="15"/>
        <v>4758475839223922</v>
      </c>
    </row>
    <row r="970" spans="1:8" ht="16.5" hidden="1" customHeight="1">
      <c r="A970" s="125">
        <v>2130801</v>
      </c>
      <c r="B970" s="274" t="s">
        <v>813</v>
      </c>
      <c r="C970" s="335"/>
      <c r="D970" s="335"/>
      <c r="E970" s="335">
        <v>0</v>
      </c>
      <c r="F970" s="335">
        <v>0</v>
      </c>
      <c r="G970" s="334"/>
      <c r="H970" s="125" t="str">
        <f t="shared" si="15"/>
        <v>00</v>
      </c>
    </row>
    <row r="971" spans="1:8" ht="16.5" hidden="1" customHeight="1">
      <c r="A971" s="125">
        <v>2130802</v>
      </c>
      <c r="B971" s="274" t="s">
        <v>814</v>
      </c>
      <c r="C971" s="335"/>
      <c r="D971" s="335"/>
      <c r="E971" s="335">
        <v>0</v>
      </c>
      <c r="F971" s="335">
        <v>0</v>
      </c>
      <c r="G971" s="334"/>
      <c r="H971" s="125" t="str">
        <f t="shared" si="15"/>
        <v>00</v>
      </c>
    </row>
    <row r="972" spans="1:8" ht="16.5" customHeight="1">
      <c r="A972" s="125">
        <v>2130803</v>
      </c>
      <c r="B972" s="274" t="s">
        <v>815</v>
      </c>
      <c r="C972" s="335">
        <v>2529</v>
      </c>
      <c r="D972" s="335">
        <v>2529</v>
      </c>
      <c r="E972" s="335">
        <v>1764</v>
      </c>
      <c r="F972" s="335">
        <v>1764</v>
      </c>
      <c r="G972" s="334">
        <v>1</v>
      </c>
      <c r="H972" s="125" t="str">
        <f t="shared" si="15"/>
        <v>2529252917641764</v>
      </c>
    </row>
    <row r="973" spans="1:8" ht="16.5" customHeight="1">
      <c r="A973" s="125">
        <v>2130804</v>
      </c>
      <c r="B973" s="274" t="s">
        <v>816</v>
      </c>
      <c r="C973" s="335">
        <v>2167</v>
      </c>
      <c r="D973" s="335">
        <v>2167</v>
      </c>
      <c r="E973" s="335">
        <v>2158</v>
      </c>
      <c r="F973" s="335">
        <v>2158</v>
      </c>
      <c r="G973" s="334">
        <v>1</v>
      </c>
      <c r="H973" s="125" t="str">
        <f t="shared" si="15"/>
        <v>2167216721582158</v>
      </c>
    </row>
    <row r="974" spans="1:8" ht="16.5" hidden="1" customHeight="1">
      <c r="A974" s="125">
        <v>2130805</v>
      </c>
      <c r="B974" s="274" t="s">
        <v>817</v>
      </c>
      <c r="C974" s="335"/>
      <c r="D974" s="335"/>
      <c r="E974" s="335">
        <v>0</v>
      </c>
      <c r="F974" s="335">
        <v>0</v>
      </c>
      <c r="G974" s="334"/>
      <c r="H974" s="125" t="str">
        <f t="shared" si="15"/>
        <v>00</v>
      </c>
    </row>
    <row r="975" spans="1:8" ht="16.5" hidden="1" customHeight="1">
      <c r="A975" s="125">
        <v>2130899</v>
      </c>
      <c r="B975" s="274" t="s">
        <v>818</v>
      </c>
      <c r="C975" s="335"/>
      <c r="D975" s="335"/>
      <c r="E975" s="335">
        <v>0</v>
      </c>
      <c r="F975" s="335">
        <v>0</v>
      </c>
      <c r="G975" s="334"/>
      <c r="H975" s="125" t="str">
        <f t="shared" si="15"/>
        <v>00</v>
      </c>
    </row>
    <row r="976" spans="1:8" ht="16.5" hidden="1" customHeight="1">
      <c r="A976" s="125">
        <v>21309</v>
      </c>
      <c r="B976" s="274" t="s">
        <v>819</v>
      </c>
      <c r="C976" s="335"/>
      <c r="D976" s="335"/>
      <c r="E976" s="335">
        <v>0</v>
      </c>
      <c r="F976" s="335">
        <v>0</v>
      </c>
      <c r="G976" s="334"/>
      <c r="H976" s="125" t="str">
        <f t="shared" si="15"/>
        <v>00</v>
      </c>
    </row>
    <row r="977" spans="1:8" ht="16.5" hidden="1" customHeight="1">
      <c r="A977" s="125">
        <v>2130901</v>
      </c>
      <c r="B977" s="274" t="s">
        <v>820</v>
      </c>
      <c r="C977" s="335"/>
      <c r="D977" s="335"/>
      <c r="E977" s="335">
        <v>0</v>
      </c>
      <c r="F977" s="335">
        <v>0</v>
      </c>
      <c r="G977" s="334"/>
      <c r="H977" s="125" t="str">
        <f t="shared" si="15"/>
        <v>00</v>
      </c>
    </row>
    <row r="978" spans="1:8" ht="16.5" hidden="1" customHeight="1">
      <c r="A978" s="125">
        <v>2130999</v>
      </c>
      <c r="B978" s="274" t="s">
        <v>821</v>
      </c>
      <c r="C978" s="335"/>
      <c r="D978" s="335"/>
      <c r="E978" s="335">
        <v>0</v>
      </c>
      <c r="F978" s="335">
        <v>0</v>
      </c>
      <c r="G978" s="334"/>
      <c r="H978" s="125" t="str">
        <f t="shared" si="15"/>
        <v>00</v>
      </c>
    </row>
    <row r="979" spans="1:8" ht="16.5" customHeight="1">
      <c r="A979" s="125">
        <v>21399</v>
      </c>
      <c r="B979" s="274" t="s">
        <v>822</v>
      </c>
      <c r="C979" s="335">
        <v>0</v>
      </c>
      <c r="D979" s="335">
        <v>0</v>
      </c>
      <c r="E979" s="335">
        <v>21</v>
      </c>
      <c r="F979" s="335">
        <v>21</v>
      </c>
      <c r="G979" s="334">
        <v>1</v>
      </c>
      <c r="H979" s="125" t="str">
        <f t="shared" si="15"/>
        <v>002121</v>
      </c>
    </row>
    <row r="980" spans="1:8" ht="16.5" hidden="1" customHeight="1">
      <c r="A980" s="125">
        <v>2139901</v>
      </c>
      <c r="B980" s="274" t="s">
        <v>823</v>
      </c>
      <c r="C980" s="335"/>
      <c r="D980" s="335"/>
      <c r="E980" s="335">
        <v>0</v>
      </c>
      <c r="F980" s="335">
        <v>0</v>
      </c>
      <c r="G980" s="334"/>
      <c r="H980" s="125" t="str">
        <f t="shared" si="15"/>
        <v>00</v>
      </c>
    </row>
    <row r="981" spans="1:8" ht="16.5" customHeight="1">
      <c r="A981" s="125">
        <v>2139999</v>
      </c>
      <c r="B981" s="274" t="s">
        <v>824</v>
      </c>
      <c r="C981" s="335">
        <v>21</v>
      </c>
      <c r="D981" s="335">
        <v>21</v>
      </c>
      <c r="E981" s="335">
        <v>21</v>
      </c>
      <c r="F981" s="335">
        <v>21</v>
      </c>
      <c r="G981" s="334">
        <v>1</v>
      </c>
      <c r="H981" s="125" t="str">
        <f t="shared" si="15"/>
        <v>21212121</v>
      </c>
    </row>
    <row r="982" spans="1:8" ht="16.5" customHeight="1">
      <c r="A982" s="125">
        <v>214</v>
      </c>
      <c r="B982" s="274" t="s">
        <v>42</v>
      </c>
      <c r="C982" s="335">
        <v>51796</v>
      </c>
      <c r="D982" s="335">
        <f>51796+2690</f>
        <v>54486</v>
      </c>
      <c r="E982" s="335">
        <v>24986.18</v>
      </c>
      <c r="F982" s="335">
        <v>24986.18</v>
      </c>
      <c r="G982" s="334">
        <v>1</v>
      </c>
      <c r="H982" s="125" t="str">
        <f t="shared" si="15"/>
        <v>517965448624986.1824986.18</v>
      </c>
    </row>
    <row r="983" spans="1:8" ht="16.5" customHeight="1">
      <c r="A983" s="125">
        <v>21401</v>
      </c>
      <c r="B983" s="274" t="s">
        <v>825</v>
      </c>
      <c r="C983" s="335">
        <v>8580</v>
      </c>
      <c r="D983" s="335">
        <v>8580</v>
      </c>
      <c r="E983" s="335">
        <v>5954.87</v>
      </c>
      <c r="F983" s="335">
        <v>5954.87</v>
      </c>
      <c r="G983" s="334">
        <v>1</v>
      </c>
      <c r="H983" s="125" t="str">
        <f t="shared" si="15"/>
        <v>858085805954.875954.87</v>
      </c>
    </row>
    <row r="984" spans="1:8" ht="16.5" customHeight="1">
      <c r="A984" s="125">
        <v>2140101</v>
      </c>
      <c r="B984" s="274" t="s">
        <v>94</v>
      </c>
      <c r="C984" s="335">
        <v>171</v>
      </c>
      <c r="D984" s="335">
        <v>171</v>
      </c>
      <c r="E984" s="335">
        <v>144.30000000000001</v>
      </c>
      <c r="F984" s="335">
        <v>144.30000000000001</v>
      </c>
      <c r="G984" s="334">
        <v>1</v>
      </c>
      <c r="H984" s="125" t="str">
        <f t="shared" si="15"/>
        <v>171171144.3144.3</v>
      </c>
    </row>
    <row r="985" spans="1:8" ht="16.5" customHeight="1">
      <c r="A985" s="125">
        <v>2140102</v>
      </c>
      <c r="B985" s="274" t="s">
        <v>95</v>
      </c>
      <c r="C985" s="335">
        <v>80</v>
      </c>
      <c r="D985" s="335">
        <v>80</v>
      </c>
      <c r="E985" s="335">
        <v>0</v>
      </c>
      <c r="F985" s="335">
        <v>0</v>
      </c>
      <c r="G985" s="334"/>
      <c r="H985" s="125" t="str">
        <f t="shared" si="15"/>
        <v>808000</v>
      </c>
    </row>
    <row r="986" spans="1:8" ht="16.5" hidden="1" customHeight="1">
      <c r="A986" s="125">
        <v>2140103</v>
      </c>
      <c r="B986" s="274" t="s">
        <v>96</v>
      </c>
      <c r="C986" s="335"/>
      <c r="D986" s="335"/>
      <c r="E986" s="335">
        <v>0</v>
      </c>
      <c r="F986" s="335">
        <v>0</v>
      </c>
      <c r="G986" s="334"/>
      <c r="H986" s="125" t="str">
        <f t="shared" si="15"/>
        <v>00</v>
      </c>
    </row>
    <row r="987" spans="1:8" ht="16.5" hidden="1" customHeight="1">
      <c r="A987" s="125">
        <v>2140104</v>
      </c>
      <c r="B987" s="274" t="s">
        <v>826</v>
      </c>
      <c r="C987" s="335"/>
      <c r="D987" s="335"/>
      <c r="E987" s="335">
        <v>0</v>
      </c>
      <c r="F987" s="335">
        <v>0</v>
      </c>
      <c r="G987" s="334"/>
      <c r="H987" s="125" t="str">
        <f t="shared" si="15"/>
        <v>00</v>
      </c>
    </row>
    <row r="988" spans="1:8" ht="16.5" customHeight="1">
      <c r="A988" s="125">
        <v>2140106</v>
      </c>
      <c r="B988" s="274" t="s">
        <v>827</v>
      </c>
      <c r="C988" s="335">
        <v>5002</v>
      </c>
      <c r="D988" s="335">
        <v>5002</v>
      </c>
      <c r="E988" s="335">
        <v>3281.39</v>
      </c>
      <c r="F988" s="335">
        <v>3281.39</v>
      </c>
      <c r="G988" s="334">
        <v>1</v>
      </c>
      <c r="H988" s="125" t="str">
        <f t="shared" si="15"/>
        <v>500250023281.393281.39</v>
      </c>
    </row>
    <row r="989" spans="1:8" ht="16.5" hidden="1" customHeight="1">
      <c r="A989" s="125">
        <v>2140109</v>
      </c>
      <c r="B989" s="274" t="s">
        <v>828</v>
      </c>
      <c r="C989" s="335"/>
      <c r="D989" s="335"/>
      <c r="E989" s="335">
        <v>0</v>
      </c>
      <c r="F989" s="335">
        <v>0</v>
      </c>
      <c r="G989" s="334"/>
      <c r="H989" s="125" t="str">
        <f t="shared" si="15"/>
        <v>00</v>
      </c>
    </row>
    <row r="990" spans="1:8" ht="16.5" hidden="1" customHeight="1">
      <c r="A990" s="125">
        <v>2140110</v>
      </c>
      <c r="B990" s="274" t="s">
        <v>829</v>
      </c>
      <c r="C990" s="335"/>
      <c r="D990" s="335"/>
      <c r="E990" s="335">
        <v>0</v>
      </c>
      <c r="F990" s="335">
        <v>0</v>
      </c>
      <c r="G990" s="334"/>
      <c r="H990" s="125" t="str">
        <f t="shared" si="15"/>
        <v>00</v>
      </c>
    </row>
    <row r="991" spans="1:8" ht="16.5" hidden="1" customHeight="1">
      <c r="A991" s="125">
        <v>2140111</v>
      </c>
      <c r="B991" s="274" t="s">
        <v>830</v>
      </c>
      <c r="C991" s="335"/>
      <c r="D991" s="335"/>
      <c r="E991" s="335">
        <v>0</v>
      </c>
      <c r="F991" s="335">
        <v>0</v>
      </c>
      <c r="G991" s="334"/>
      <c r="H991" s="125" t="str">
        <f t="shared" si="15"/>
        <v>00</v>
      </c>
    </row>
    <row r="992" spans="1:8" ht="16.5" customHeight="1">
      <c r="A992" s="125">
        <v>2140112</v>
      </c>
      <c r="B992" s="274" t="s">
        <v>831</v>
      </c>
      <c r="C992" s="335">
        <v>2315</v>
      </c>
      <c r="D992" s="335">
        <v>2315</v>
      </c>
      <c r="E992" s="335">
        <v>1837.79</v>
      </c>
      <c r="F992" s="335">
        <v>1837.79</v>
      </c>
      <c r="G992" s="334">
        <v>1</v>
      </c>
      <c r="H992" s="125" t="str">
        <f t="shared" si="15"/>
        <v>231523151837.791837.79</v>
      </c>
    </row>
    <row r="993" spans="1:8" ht="16.5" hidden="1" customHeight="1">
      <c r="A993" s="125">
        <v>2140114</v>
      </c>
      <c r="B993" s="274" t="s">
        <v>832</v>
      </c>
      <c r="C993" s="335"/>
      <c r="D993" s="335"/>
      <c r="E993" s="335">
        <v>0</v>
      </c>
      <c r="F993" s="335">
        <v>0</v>
      </c>
      <c r="G993" s="334"/>
      <c r="H993" s="125" t="str">
        <f t="shared" si="15"/>
        <v>00</v>
      </c>
    </row>
    <row r="994" spans="1:8" ht="16.5" hidden="1" customHeight="1">
      <c r="A994" s="125">
        <v>2140122</v>
      </c>
      <c r="B994" s="274" t="s">
        <v>833</v>
      </c>
      <c r="C994" s="335"/>
      <c r="D994" s="335"/>
      <c r="E994" s="335">
        <v>0</v>
      </c>
      <c r="F994" s="335">
        <v>0</v>
      </c>
      <c r="G994" s="334"/>
      <c r="H994" s="125" t="str">
        <f t="shared" si="15"/>
        <v>00</v>
      </c>
    </row>
    <row r="995" spans="1:8" ht="16.5" hidden="1" customHeight="1">
      <c r="A995" s="125">
        <v>2140123</v>
      </c>
      <c r="B995" s="274" t="s">
        <v>834</v>
      </c>
      <c r="C995" s="335"/>
      <c r="D995" s="335"/>
      <c r="E995" s="335">
        <v>0</v>
      </c>
      <c r="F995" s="335">
        <v>0</v>
      </c>
      <c r="G995" s="334"/>
      <c r="H995" s="125" t="str">
        <f t="shared" si="15"/>
        <v>00</v>
      </c>
    </row>
    <row r="996" spans="1:8" ht="16.5" hidden="1" customHeight="1">
      <c r="A996" s="125">
        <v>2140127</v>
      </c>
      <c r="B996" s="274" t="s">
        <v>835</v>
      </c>
      <c r="C996" s="335"/>
      <c r="D996" s="335"/>
      <c r="E996" s="335">
        <v>0</v>
      </c>
      <c r="F996" s="335">
        <v>0</v>
      </c>
      <c r="G996" s="334"/>
      <c r="H996" s="125" t="str">
        <f t="shared" si="15"/>
        <v>00</v>
      </c>
    </row>
    <row r="997" spans="1:8" ht="16.5" hidden="1" customHeight="1">
      <c r="A997" s="125">
        <v>2140128</v>
      </c>
      <c r="B997" s="274" t="s">
        <v>836</v>
      </c>
      <c r="C997" s="335"/>
      <c r="D997" s="335"/>
      <c r="E997" s="335">
        <v>0</v>
      </c>
      <c r="F997" s="335">
        <v>0</v>
      </c>
      <c r="G997" s="334"/>
      <c r="H997" s="125" t="str">
        <f t="shared" si="15"/>
        <v>00</v>
      </c>
    </row>
    <row r="998" spans="1:8" ht="16.5" hidden="1" customHeight="1">
      <c r="A998" s="125">
        <v>2140129</v>
      </c>
      <c r="B998" s="274" t="s">
        <v>837</v>
      </c>
      <c r="C998" s="335"/>
      <c r="D998" s="335"/>
      <c r="E998" s="335">
        <v>0</v>
      </c>
      <c r="F998" s="335">
        <v>0</v>
      </c>
      <c r="G998" s="334"/>
      <c r="H998" s="125" t="str">
        <f t="shared" si="15"/>
        <v>00</v>
      </c>
    </row>
    <row r="999" spans="1:8" ht="16.5" hidden="1" customHeight="1">
      <c r="A999" s="125">
        <v>2140130</v>
      </c>
      <c r="B999" s="274" t="s">
        <v>838</v>
      </c>
      <c r="C999" s="335"/>
      <c r="D999" s="335"/>
      <c r="E999" s="335">
        <v>0</v>
      </c>
      <c r="F999" s="335">
        <v>0</v>
      </c>
      <c r="G999" s="334"/>
      <c r="H999" s="125" t="str">
        <f t="shared" si="15"/>
        <v>00</v>
      </c>
    </row>
    <row r="1000" spans="1:8" ht="16.5" customHeight="1">
      <c r="A1000" s="125">
        <v>2140131</v>
      </c>
      <c r="B1000" s="274" t="s">
        <v>839</v>
      </c>
      <c r="C1000" s="335">
        <v>0</v>
      </c>
      <c r="D1000" s="335">
        <v>0</v>
      </c>
      <c r="E1000" s="335">
        <v>50</v>
      </c>
      <c r="F1000" s="335">
        <v>50</v>
      </c>
      <c r="G1000" s="334">
        <v>1</v>
      </c>
      <c r="H1000" s="125" t="str">
        <f t="shared" si="15"/>
        <v>005050</v>
      </c>
    </row>
    <row r="1001" spans="1:8" ht="16.5" hidden="1" customHeight="1">
      <c r="A1001" s="125">
        <v>2140133</v>
      </c>
      <c r="B1001" s="274" t="s">
        <v>840</v>
      </c>
      <c r="C1001" s="335"/>
      <c r="D1001" s="335"/>
      <c r="E1001" s="335">
        <v>0</v>
      </c>
      <c r="F1001" s="335">
        <v>0</v>
      </c>
      <c r="G1001" s="334"/>
      <c r="H1001" s="125" t="str">
        <f t="shared" si="15"/>
        <v>00</v>
      </c>
    </row>
    <row r="1002" spans="1:8" ht="16.5" customHeight="1">
      <c r="A1002" s="125">
        <v>2140136</v>
      </c>
      <c r="B1002" s="274" t="s">
        <v>841</v>
      </c>
      <c r="C1002" s="335">
        <v>525</v>
      </c>
      <c r="D1002" s="335">
        <v>525</v>
      </c>
      <c r="E1002" s="335">
        <v>489.39</v>
      </c>
      <c r="F1002" s="335">
        <v>489.39</v>
      </c>
      <c r="G1002" s="334">
        <v>1</v>
      </c>
      <c r="H1002" s="125" t="str">
        <f t="shared" si="15"/>
        <v>525525489.39489.39</v>
      </c>
    </row>
    <row r="1003" spans="1:8" ht="16.5" hidden="1" customHeight="1">
      <c r="A1003" s="125">
        <v>2140138</v>
      </c>
      <c r="B1003" s="274" t="s">
        <v>842</v>
      </c>
      <c r="C1003" s="335"/>
      <c r="D1003" s="335"/>
      <c r="E1003" s="335">
        <v>0</v>
      </c>
      <c r="F1003" s="335">
        <v>0</v>
      </c>
      <c r="G1003" s="334"/>
      <c r="H1003" s="125" t="str">
        <f t="shared" si="15"/>
        <v>00</v>
      </c>
    </row>
    <row r="1004" spans="1:8" ht="16.5" hidden="1" customHeight="1">
      <c r="A1004" s="125">
        <v>2140139</v>
      </c>
      <c r="B1004" s="274" t="s">
        <v>843</v>
      </c>
      <c r="C1004" s="335"/>
      <c r="D1004" s="335"/>
      <c r="E1004" s="335">
        <v>0</v>
      </c>
      <c r="F1004" s="335">
        <v>0</v>
      </c>
      <c r="G1004" s="334"/>
      <c r="H1004" s="125" t="str">
        <f t="shared" si="15"/>
        <v>00</v>
      </c>
    </row>
    <row r="1005" spans="1:8" ht="16.5" customHeight="1">
      <c r="A1005" s="125">
        <v>2140199</v>
      </c>
      <c r="B1005" s="274" t="s">
        <v>844</v>
      </c>
      <c r="C1005" s="335">
        <v>487</v>
      </c>
      <c r="D1005" s="335">
        <v>487</v>
      </c>
      <c r="E1005" s="335">
        <v>152</v>
      </c>
      <c r="F1005" s="335">
        <v>152</v>
      </c>
      <c r="G1005" s="334">
        <v>1</v>
      </c>
      <c r="H1005" s="125" t="str">
        <f t="shared" si="15"/>
        <v>487487152152</v>
      </c>
    </row>
    <row r="1006" spans="1:8" ht="16.5" hidden="1" customHeight="1">
      <c r="A1006" s="125">
        <v>21402</v>
      </c>
      <c r="B1006" s="274" t="s">
        <v>845</v>
      </c>
      <c r="C1006" s="335"/>
      <c r="D1006" s="335"/>
      <c r="E1006" s="335">
        <v>0</v>
      </c>
      <c r="F1006" s="335">
        <v>0</v>
      </c>
      <c r="G1006" s="334"/>
      <c r="H1006" s="125" t="str">
        <f t="shared" si="15"/>
        <v>00</v>
      </c>
    </row>
    <row r="1007" spans="1:8" ht="16.5" hidden="1" customHeight="1">
      <c r="A1007" s="125">
        <v>2140201</v>
      </c>
      <c r="B1007" s="274" t="s">
        <v>94</v>
      </c>
      <c r="C1007" s="335"/>
      <c r="D1007" s="335"/>
      <c r="E1007" s="335">
        <v>0</v>
      </c>
      <c r="F1007" s="335">
        <v>0</v>
      </c>
      <c r="G1007" s="334"/>
      <c r="H1007" s="125" t="str">
        <f t="shared" si="15"/>
        <v>00</v>
      </c>
    </row>
    <row r="1008" spans="1:8" ht="16.5" hidden="1" customHeight="1">
      <c r="A1008" s="125">
        <v>2140202</v>
      </c>
      <c r="B1008" s="274" t="s">
        <v>95</v>
      </c>
      <c r="C1008" s="335"/>
      <c r="D1008" s="335"/>
      <c r="E1008" s="335">
        <v>0</v>
      </c>
      <c r="F1008" s="335">
        <v>0</v>
      </c>
      <c r="G1008" s="334"/>
      <c r="H1008" s="125" t="str">
        <f t="shared" si="15"/>
        <v>00</v>
      </c>
    </row>
    <row r="1009" spans="1:8" ht="16.5" hidden="1" customHeight="1">
      <c r="A1009" s="125">
        <v>2140203</v>
      </c>
      <c r="B1009" s="274" t="s">
        <v>96</v>
      </c>
      <c r="C1009" s="335"/>
      <c r="D1009" s="335"/>
      <c r="E1009" s="335">
        <v>0</v>
      </c>
      <c r="F1009" s="335">
        <v>0</v>
      </c>
      <c r="G1009" s="334"/>
      <c r="H1009" s="125" t="str">
        <f t="shared" si="15"/>
        <v>00</v>
      </c>
    </row>
    <row r="1010" spans="1:8" ht="16.5" hidden="1" customHeight="1">
      <c r="A1010" s="125">
        <v>2140204</v>
      </c>
      <c r="B1010" s="274" t="s">
        <v>846</v>
      </c>
      <c r="C1010" s="335"/>
      <c r="D1010" s="335"/>
      <c r="E1010" s="335">
        <v>0</v>
      </c>
      <c r="F1010" s="335">
        <v>0</v>
      </c>
      <c r="G1010" s="334"/>
      <c r="H1010" s="125" t="str">
        <f t="shared" si="15"/>
        <v>00</v>
      </c>
    </row>
    <row r="1011" spans="1:8" ht="16.5" hidden="1" customHeight="1">
      <c r="A1011" s="125">
        <v>2140205</v>
      </c>
      <c r="B1011" s="274" t="s">
        <v>847</v>
      </c>
      <c r="C1011" s="335"/>
      <c r="D1011" s="335"/>
      <c r="E1011" s="335">
        <v>0</v>
      </c>
      <c r="F1011" s="335">
        <v>0</v>
      </c>
      <c r="G1011" s="334"/>
      <c r="H1011" s="125" t="str">
        <f t="shared" si="15"/>
        <v>00</v>
      </c>
    </row>
    <row r="1012" spans="1:8" ht="16.5" hidden="1" customHeight="1">
      <c r="A1012" s="125">
        <v>2140206</v>
      </c>
      <c r="B1012" s="274" t="s">
        <v>848</v>
      </c>
      <c r="C1012" s="335"/>
      <c r="D1012" s="335"/>
      <c r="E1012" s="335">
        <v>0</v>
      </c>
      <c r="F1012" s="335">
        <v>0</v>
      </c>
      <c r="G1012" s="334"/>
      <c r="H1012" s="125" t="str">
        <f t="shared" si="15"/>
        <v>00</v>
      </c>
    </row>
    <row r="1013" spans="1:8" ht="16.5" hidden="1" customHeight="1">
      <c r="A1013" s="125">
        <v>2140207</v>
      </c>
      <c r="B1013" s="274" t="s">
        <v>849</v>
      </c>
      <c r="C1013" s="335"/>
      <c r="D1013" s="335"/>
      <c r="E1013" s="335">
        <v>0</v>
      </c>
      <c r="F1013" s="335">
        <v>0</v>
      </c>
      <c r="G1013" s="334"/>
      <c r="H1013" s="125" t="str">
        <f t="shared" si="15"/>
        <v>00</v>
      </c>
    </row>
    <row r="1014" spans="1:8" ht="16.5" hidden="1" customHeight="1">
      <c r="A1014" s="125">
        <v>2140208</v>
      </c>
      <c r="B1014" s="274" t="s">
        <v>850</v>
      </c>
      <c r="C1014" s="335"/>
      <c r="D1014" s="335"/>
      <c r="E1014" s="335">
        <v>0</v>
      </c>
      <c r="F1014" s="335">
        <v>0</v>
      </c>
      <c r="G1014" s="334"/>
      <c r="H1014" s="125" t="str">
        <f t="shared" si="15"/>
        <v>00</v>
      </c>
    </row>
    <row r="1015" spans="1:8" ht="16.5" hidden="1" customHeight="1">
      <c r="A1015" s="125">
        <v>2140299</v>
      </c>
      <c r="B1015" s="274" t="s">
        <v>851</v>
      </c>
      <c r="C1015" s="335"/>
      <c r="D1015" s="335"/>
      <c r="E1015" s="335">
        <v>0</v>
      </c>
      <c r="F1015" s="335">
        <v>0</v>
      </c>
      <c r="G1015" s="334"/>
      <c r="H1015" s="125" t="str">
        <f t="shared" si="15"/>
        <v>00</v>
      </c>
    </row>
    <row r="1016" spans="1:8" ht="16.5" hidden="1" customHeight="1">
      <c r="A1016" s="125">
        <v>21403</v>
      </c>
      <c r="B1016" s="274" t="s">
        <v>852</v>
      </c>
      <c r="C1016" s="335"/>
      <c r="D1016" s="335"/>
      <c r="E1016" s="335">
        <v>0</v>
      </c>
      <c r="F1016" s="335">
        <v>0</v>
      </c>
      <c r="G1016" s="334"/>
      <c r="H1016" s="125" t="str">
        <f t="shared" si="15"/>
        <v>00</v>
      </c>
    </row>
    <row r="1017" spans="1:8" ht="16.5" hidden="1" customHeight="1">
      <c r="A1017" s="125">
        <v>2140301</v>
      </c>
      <c r="B1017" s="274" t="s">
        <v>94</v>
      </c>
      <c r="C1017" s="335"/>
      <c r="D1017" s="335"/>
      <c r="E1017" s="335">
        <v>0</v>
      </c>
      <c r="F1017" s="335">
        <v>0</v>
      </c>
      <c r="G1017" s="334"/>
      <c r="H1017" s="125" t="str">
        <f t="shared" si="15"/>
        <v>00</v>
      </c>
    </row>
    <row r="1018" spans="1:8" ht="16.5" hidden="1" customHeight="1">
      <c r="A1018" s="125">
        <v>2140302</v>
      </c>
      <c r="B1018" s="274" t="s">
        <v>95</v>
      </c>
      <c r="C1018" s="335"/>
      <c r="D1018" s="335"/>
      <c r="E1018" s="335">
        <v>0</v>
      </c>
      <c r="F1018" s="335">
        <v>0</v>
      </c>
      <c r="G1018" s="334"/>
      <c r="H1018" s="125" t="str">
        <f t="shared" si="15"/>
        <v>00</v>
      </c>
    </row>
    <row r="1019" spans="1:8" ht="16.5" hidden="1" customHeight="1">
      <c r="A1019" s="125">
        <v>2140303</v>
      </c>
      <c r="B1019" s="274" t="s">
        <v>96</v>
      </c>
      <c r="C1019" s="335"/>
      <c r="D1019" s="335"/>
      <c r="E1019" s="335">
        <v>0</v>
      </c>
      <c r="F1019" s="335">
        <v>0</v>
      </c>
      <c r="G1019" s="334"/>
      <c r="H1019" s="125" t="str">
        <f t="shared" si="15"/>
        <v>00</v>
      </c>
    </row>
    <row r="1020" spans="1:8" ht="16.5" hidden="1" customHeight="1">
      <c r="A1020" s="125">
        <v>2140304</v>
      </c>
      <c r="B1020" s="274" t="s">
        <v>853</v>
      </c>
      <c r="C1020" s="335"/>
      <c r="D1020" s="335"/>
      <c r="E1020" s="335">
        <v>0</v>
      </c>
      <c r="F1020" s="335">
        <v>0</v>
      </c>
      <c r="G1020" s="334"/>
      <c r="H1020" s="125" t="str">
        <f t="shared" si="15"/>
        <v>00</v>
      </c>
    </row>
    <row r="1021" spans="1:8" ht="16.5" hidden="1" customHeight="1">
      <c r="A1021" s="125">
        <v>2140305</v>
      </c>
      <c r="B1021" s="274" t="s">
        <v>854</v>
      </c>
      <c r="C1021" s="335"/>
      <c r="D1021" s="335"/>
      <c r="E1021" s="335">
        <v>0</v>
      </c>
      <c r="F1021" s="335">
        <v>0</v>
      </c>
      <c r="G1021" s="334"/>
      <c r="H1021" s="125" t="str">
        <f t="shared" si="15"/>
        <v>00</v>
      </c>
    </row>
    <row r="1022" spans="1:8" ht="16.5" hidden="1" customHeight="1">
      <c r="A1022" s="125">
        <v>2140306</v>
      </c>
      <c r="B1022" s="274" t="s">
        <v>855</v>
      </c>
      <c r="C1022" s="335"/>
      <c r="D1022" s="335"/>
      <c r="E1022" s="335">
        <v>0</v>
      </c>
      <c r="F1022" s="335">
        <v>0</v>
      </c>
      <c r="G1022" s="334"/>
      <c r="H1022" s="125" t="str">
        <f t="shared" si="15"/>
        <v>00</v>
      </c>
    </row>
    <row r="1023" spans="1:8" ht="16.5" hidden="1" customHeight="1">
      <c r="A1023" s="125">
        <v>2140307</v>
      </c>
      <c r="B1023" s="274" t="s">
        <v>856</v>
      </c>
      <c r="C1023" s="335"/>
      <c r="D1023" s="335"/>
      <c r="E1023" s="335">
        <v>0</v>
      </c>
      <c r="F1023" s="335">
        <v>0</v>
      </c>
      <c r="G1023" s="334"/>
      <c r="H1023" s="125" t="str">
        <f t="shared" si="15"/>
        <v>00</v>
      </c>
    </row>
    <row r="1024" spans="1:8" ht="16.5" hidden="1" customHeight="1">
      <c r="A1024" s="125">
        <v>2140308</v>
      </c>
      <c r="B1024" s="274" t="s">
        <v>857</v>
      </c>
      <c r="C1024" s="335"/>
      <c r="D1024" s="335"/>
      <c r="E1024" s="335">
        <v>0</v>
      </c>
      <c r="F1024" s="335">
        <v>0</v>
      </c>
      <c r="G1024" s="334"/>
      <c r="H1024" s="125" t="str">
        <f t="shared" si="15"/>
        <v>00</v>
      </c>
    </row>
    <row r="1025" spans="1:8" ht="16.5" hidden="1" customHeight="1">
      <c r="A1025" s="125">
        <v>2140399</v>
      </c>
      <c r="B1025" s="274" t="s">
        <v>858</v>
      </c>
      <c r="C1025" s="335"/>
      <c r="D1025" s="335"/>
      <c r="E1025" s="335">
        <v>0</v>
      </c>
      <c r="F1025" s="335">
        <v>0</v>
      </c>
      <c r="G1025" s="334"/>
      <c r="H1025" s="125" t="str">
        <f t="shared" si="15"/>
        <v>00</v>
      </c>
    </row>
    <row r="1026" spans="1:8" ht="16.5" customHeight="1">
      <c r="A1026" s="125">
        <v>21404</v>
      </c>
      <c r="B1026" s="274" t="s">
        <v>859</v>
      </c>
      <c r="C1026" s="335">
        <v>935</v>
      </c>
      <c r="D1026" s="335">
        <v>935</v>
      </c>
      <c r="E1026" s="335">
        <v>1162.92</v>
      </c>
      <c r="F1026" s="335">
        <v>1162.92</v>
      </c>
      <c r="G1026" s="334">
        <v>1</v>
      </c>
      <c r="H1026" s="125" t="str">
        <f t="shared" si="15"/>
        <v>9359351162.921162.92</v>
      </c>
    </row>
    <row r="1027" spans="1:8" ht="16.5" hidden="1" customHeight="1">
      <c r="A1027" s="125">
        <v>2140401</v>
      </c>
      <c r="B1027" s="274" t="s">
        <v>860</v>
      </c>
      <c r="C1027" s="335"/>
      <c r="D1027" s="335"/>
      <c r="E1027" s="335">
        <v>0</v>
      </c>
      <c r="F1027" s="335">
        <v>0</v>
      </c>
      <c r="G1027" s="334"/>
      <c r="H1027" s="125" t="str">
        <f t="shared" si="15"/>
        <v>00</v>
      </c>
    </row>
    <row r="1028" spans="1:8" ht="16.5" hidden="1" customHeight="1">
      <c r="A1028" s="125">
        <v>2140402</v>
      </c>
      <c r="B1028" s="274" t="s">
        <v>861</v>
      </c>
      <c r="C1028" s="335"/>
      <c r="D1028" s="335"/>
      <c r="E1028" s="335">
        <v>0</v>
      </c>
      <c r="F1028" s="335">
        <v>0</v>
      </c>
      <c r="G1028" s="334"/>
      <c r="H1028" s="125" t="str">
        <f t="shared" si="15"/>
        <v>00</v>
      </c>
    </row>
    <row r="1029" spans="1:8" ht="16.5" hidden="1" customHeight="1">
      <c r="A1029" s="125">
        <v>2140403</v>
      </c>
      <c r="B1029" s="274" t="s">
        <v>862</v>
      </c>
      <c r="C1029" s="335"/>
      <c r="D1029" s="335"/>
      <c r="E1029" s="335">
        <v>0</v>
      </c>
      <c r="F1029" s="335">
        <v>0</v>
      </c>
      <c r="G1029" s="334"/>
      <c r="H1029" s="125" t="str">
        <f t="shared" si="15"/>
        <v>00</v>
      </c>
    </row>
    <row r="1030" spans="1:8" ht="16.5" customHeight="1">
      <c r="A1030" s="125">
        <v>2140499</v>
      </c>
      <c r="B1030" s="274" t="s">
        <v>863</v>
      </c>
      <c r="C1030" s="335">
        <v>935</v>
      </c>
      <c r="D1030" s="335">
        <v>935</v>
      </c>
      <c r="E1030" s="335">
        <v>1162.92</v>
      </c>
      <c r="F1030" s="335">
        <v>1162.92</v>
      </c>
      <c r="G1030" s="334">
        <v>1</v>
      </c>
      <c r="H1030" s="125" t="str">
        <f t="shared" si="15"/>
        <v>9359351162.921162.92</v>
      </c>
    </row>
    <row r="1031" spans="1:8" ht="16.5" hidden="1" customHeight="1">
      <c r="A1031" s="125">
        <v>21405</v>
      </c>
      <c r="B1031" s="274" t="s">
        <v>864</v>
      </c>
      <c r="C1031" s="335"/>
      <c r="D1031" s="335"/>
      <c r="E1031" s="335">
        <v>0</v>
      </c>
      <c r="F1031" s="335">
        <v>0</v>
      </c>
      <c r="G1031" s="334"/>
      <c r="H1031" s="125" t="str">
        <f t="shared" ref="H1031:H1094" si="16">C1031&amp;D1031&amp;E1031&amp;F1031</f>
        <v>00</v>
      </c>
    </row>
    <row r="1032" spans="1:8" ht="16.5" hidden="1" customHeight="1">
      <c r="A1032" s="125">
        <v>2140501</v>
      </c>
      <c r="B1032" s="274" t="s">
        <v>94</v>
      </c>
      <c r="C1032" s="335"/>
      <c r="D1032" s="335"/>
      <c r="E1032" s="335">
        <v>0</v>
      </c>
      <c r="F1032" s="335">
        <v>0</v>
      </c>
      <c r="G1032" s="334"/>
      <c r="H1032" s="125" t="str">
        <f t="shared" si="16"/>
        <v>00</v>
      </c>
    </row>
    <row r="1033" spans="1:8" ht="16.5" hidden="1" customHeight="1">
      <c r="A1033" s="125">
        <v>2140502</v>
      </c>
      <c r="B1033" s="274" t="s">
        <v>95</v>
      </c>
      <c r="C1033" s="335"/>
      <c r="D1033" s="335"/>
      <c r="E1033" s="335">
        <v>0</v>
      </c>
      <c r="F1033" s="335">
        <v>0</v>
      </c>
      <c r="G1033" s="334"/>
      <c r="H1033" s="125" t="str">
        <f t="shared" si="16"/>
        <v>00</v>
      </c>
    </row>
    <row r="1034" spans="1:8" ht="16.5" hidden="1" customHeight="1">
      <c r="A1034" s="125">
        <v>2140503</v>
      </c>
      <c r="B1034" s="274" t="s">
        <v>96</v>
      </c>
      <c r="C1034" s="335"/>
      <c r="D1034" s="335"/>
      <c r="E1034" s="335">
        <v>0</v>
      </c>
      <c r="F1034" s="335">
        <v>0</v>
      </c>
      <c r="G1034" s="334"/>
      <c r="H1034" s="125" t="str">
        <f t="shared" si="16"/>
        <v>00</v>
      </c>
    </row>
    <row r="1035" spans="1:8" ht="16.5" hidden="1" customHeight="1">
      <c r="A1035" s="125">
        <v>2140504</v>
      </c>
      <c r="B1035" s="274" t="s">
        <v>850</v>
      </c>
      <c r="C1035" s="335"/>
      <c r="D1035" s="335"/>
      <c r="E1035" s="335">
        <v>0</v>
      </c>
      <c r="F1035" s="335">
        <v>0</v>
      </c>
      <c r="G1035" s="334"/>
      <c r="H1035" s="125" t="str">
        <f t="shared" si="16"/>
        <v>00</v>
      </c>
    </row>
    <row r="1036" spans="1:8" ht="16.5" hidden="1" customHeight="1">
      <c r="A1036" s="125">
        <v>2140505</v>
      </c>
      <c r="B1036" s="274" t="s">
        <v>865</v>
      </c>
      <c r="C1036" s="335"/>
      <c r="D1036" s="335"/>
      <c r="E1036" s="335">
        <v>0</v>
      </c>
      <c r="F1036" s="335">
        <v>0</v>
      </c>
      <c r="G1036" s="334"/>
      <c r="H1036" s="125" t="str">
        <f t="shared" si="16"/>
        <v>00</v>
      </c>
    </row>
    <row r="1037" spans="1:8" ht="16.5" hidden="1" customHeight="1">
      <c r="A1037" s="125">
        <v>2140599</v>
      </c>
      <c r="B1037" s="274" t="s">
        <v>866</v>
      </c>
      <c r="C1037" s="335"/>
      <c r="D1037" s="335"/>
      <c r="E1037" s="335">
        <v>0</v>
      </c>
      <c r="F1037" s="335">
        <v>0</v>
      </c>
      <c r="G1037" s="334"/>
      <c r="H1037" s="125" t="str">
        <f t="shared" si="16"/>
        <v>00</v>
      </c>
    </row>
    <row r="1038" spans="1:8" ht="16.5" customHeight="1">
      <c r="A1038" s="125">
        <v>21406</v>
      </c>
      <c r="B1038" s="274" t="s">
        <v>867</v>
      </c>
      <c r="C1038" s="335">
        <v>41709</v>
      </c>
      <c r="D1038" s="335">
        <v>41709</v>
      </c>
      <c r="E1038" s="335">
        <v>17868.39</v>
      </c>
      <c r="F1038" s="335">
        <v>17868.39</v>
      </c>
      <c r="G1038" s="334">
        <v>1</v>
      </c>
      <c r="H1038" s="125" t="str">
        <f t="shared" si="16"/>
        <v>417094170917868.3917868.39</v>
      </c>
    </row>
    <row r="1039" spans="1:8" ht="16.5" customHeight="1">
      <c r="A1039" s="125">
        <v>2140601</v>
      </c>
      <c r="B1039" s="274" t="s">
        <v>868</v>
      </c>
      <c r="C1039" s="335">
        <v>22496</v>
      </c>
      <c r="D1039" s="335">
        <v>22496</v>
      </c>
      <c r="E1039" s="335">
        <v>0</v>
      </c>
      <c r="F1039" s="335">
        <v>0</v>
      </c>
      <c r="G1039" s="334"/>
      <c r="H1039" s="125" t="str">
        <f t="shared" si="16"/>
        <v>224962249600</v>
      </c>
    </row>
    <row r="1040" spans="1:8" ht="16.5" customHeight="1">
      <c r="A1040" s="125">
        <v>2140602</v>
      </c>
      <c r="B1040" s="274" t="s">
        <v>869</v>
      </c>
      <c r="C1040" s="335">
        <v>19213</v>
      </c>
      <c r="D1040" s="335">
        <v>19213</v>
      </c>
      <c r="E1040" s="335">
        <v>17868.39</v>
      </c>
      <c r="F1040" s="335">
        <v>17868.39</v>
      </c>
      <c r="G1040" s="334">
        <v>1</v>
      </c>
      <c r="H1040" s="125" t="str">
        <f t="shared" si="16"/>
        <v>192131921317868.3917868.39</v>
      </c>
    </row>
    <row r="1041" spans="1:8" ht="16.5" hidden="1" customHeight="1">
      <c r="A1041" s="125">
        <v>2140603</v>
      </c>
      <c r="B1041" s="274" t="s">
        <v>870</v>
      </c>
      <c r="C1041" s="335"/>
      <c r="D1041" s="335"/>
      <c r="E1041" s="335">
        <v>0</v>
      </c>
      <c r="F1041" s="335">
        <v>0</v>
      </c>
      <c r="G1041" s="334"/>
      <c r="H1041" s="125" t="str">
        <f t="shared" si="16"/>
        <v>00</v>
      </c>
    </row>
    <row r="1042" spans="1:8" ht="16.5" hidden="1" customHeight="1">
      <c r="A1042" s="125">
        <v>2140699</v>
      </c>
      <c r="B1042" s="274" t="s">
        <v>871</v>
      </c>
      <c r="C1042" s="335"/>
      <c r="D1042" s="335"/>
      <c r="E1042" s="335">
        <v>0</v>
      </c>
      <c r="F1042" s="335">
        <v>0</v>
      </c>
      <c r="G1042" s="334"/>
      <c r="H1042" s="125" t="str">
        <f t="shared" si="16"/>
        <v>00</v>
      </c>
    </row>
    <row r="1043" spans="1:8" ht="16.5" customHeight="1">
      <c r="A1043" s="125">
        <v>21499</v>
      </c>
      <c r="B1043" s="274" t="s">
        <v>872</v>
      </c>
      <c r="C1043" s="335">
        <v>572</v>
      </c>
      <c r="D1043" s="335">
        <f>572+2690</f>
        <v>3262</v>
      </c>
      <c r="E1043" s="335">
        <v>0</v>
      </c>
      <c r="F1043" s="335">
        <v>0</v>
      </c>
      <c r="G1043" s="334"/>
      <c r="H1043" s="125" t="str">
        <f t="shared" si="16"/>
        <v>572326200</v>
      </c>
    </row>
    <row r="1044" spans="1:8" ht="16.5" hidden="1" customHeight="1">
      <c r="A1044" s="125">
        <v>2149901</v>
      </c>
      <c r="B1044" s="274" t="s">
        <v>873</v>
      </c>
      <c r="C1044" s="335"/>
      <c r="D1044" s="335"/>
      <c r="E1044" s="335">
        <v>0</v>
      </c>
      <c r="F1044" s="335">
        <v>0</v>
      </c>
      <c r="G1044" s="334"/>
      <c r="H1044" s="125" t="str">
        <f t="shared" si="16"/>
        <v>00</v>
      </c>
    </row>
    <row r="1045" spans="1:8" ht="16.5" customHeight="1">
      <c r="A1045" s="125">
        <v>2149999</v>
      </c>
      <c r="B1045" s="274" t="s">
        <v>874</v>
      </c>
      <c r="C1045" s="335">
        <v>572</v>
      </c>
      <c r="D1045" s="335">
        <f>572+2690</f>
        <v>3262</v>
      </c>
      <c r="E1045" s="335">
        <v>0</v>
      </c>
      <c r="F1045" s="335">
        <v>0</v>
      </c>
      <c r="G1045" s="334"/>
      <c r="H1045" s="125" t="str">
        <f t="shared" si="16"/>
        <v>572326200</v>
      </c>
    </row>
    <row r="1046" spans="1:8" ht="16.5" customHeight="1">
      <c r="A1046" s="125">
        <v>215</v>
      </c>
      <c r="B1046" s="274" t="s">
        <v>44</v>
      </c>
      <c r="C1046" s="335">
        <v>3104</v>
      </c>
      <c r="D1046" s="335">
        <v>3104</v>
      </c>
      <c r="E1046" s="335">
        <v>1919.13</v>
      </c>
      <c r="F1046" s="335">
        <v>1919.13</v>
      </c>
      <c r="G1046" s="334">
        <v>1</v>
      </c>
      <c r="H1046" s="125" t="str">
        <f t="shared" si="16"/>
        <v>310431041919.131919.13</v>
      </c>
    </row>
    <row r="1047" spans="1:8" ht="16.5" customHeight="1">
      <c r="A1047" s="125">
        <v>21501</v>
      </c>
      <c r="B1047" s="274" t="s">
        <v>875</v>
      </c>
      <c r="C1047" s="335">
        <v>616</v>
      </c>
      <c r="D1047" s="335">
        <v>616</v>
      </c>
      <c r="E1047" s="335">
        <v>492.81</v>
      </c>
      <c r="F1047" s="335">
        <v>492.81</v>
      </c>
      <c r="G1047" s="334">
        <v>1</v>
      </c>
      <c r="H1047" s="125" t="str">
        <f t="shared" si="16"/>
        <v>616616492.81492.81</v>
      </c>
    </row>
    <row r="1048" spans="1:8" ht="16.5" customHeight="1">
      <c r="A1048" s="125">
        <v>2150101</v>
      </c>
      <c r="B1048" s="274" t="s">
        <v>94</v>
      </c>
      <c r="C1048" s="335">
        <v>395</v>
      </c>
      <c r="D1048" s="335">
        <v>395</v>
      </c>
      <c r="E1048" s="335">
        <v>325.97000000000003</v>
      </c>
      <c r="F1048" s="335">
        <v>325.97000000000003</v>
      </c>
      <c r="G1048" s="334">
        <v>1</v>
      </c>
      <c r="H1048" s="125" t="str">
        <f t="shared" si="16"/>
        <v>395395325.97325.97</v>
      </c>
    </row>
    <row r="1049" spans="1:8" ht="16.5" customHeight="1">
      <c r="A1049" s="125">
        <v>2150102</v>
      </c>
      <c r="B1049" s="274" t="s">
        <v>95</v>
      </c>
      <c r="C1049" s="335">
        <v>10</v>
      </c>
      <c r="D1049" s="335">
        <v>10</v>
      </c>
      <c r="E1049" s="335">
        <v>0</v>
      </c>
      <c r="F1049" s="335">
        <v>0</v>
      </c>
      <c r="G1049" s="334"/>
      <c r="H1049" s="125" t="str">
        <f t="shared" si="16"/>
        <v>101000</v>
      </c>
    </row>
    <row r="1050" spans="1:8" ht="16.5" hidden="1" customHeight="1">
      <c r="A1050" s="125">
        <v>2150103</v>
      </c>
      <c r="B1050" s="274" t="s">
        <v>96</v>
      </c>
      <c r="C1050" s="335"/>
      <c r="D1050" s="335"/>
      <c r="E1050" s="335">
        <v>0</v>
      </c>
      <c r="F1050" s="335">
        <v>0</v>
      </c>
      <c r="G1050" s="334"/>
      <c r="H1050" s="125" t="str">
        <f t="shared" si="16"/>
        <v>00</v>
      </c>
    </row>
    <row r="1051" spans="1:8" ht="16.5" hidden="1" customHeight="1">
      <c r="A1051" s="125">
        <v>2150104</v>
      </c>
      <c r="B1051" s="274" t="s">
        <v>876</v>
      </c>
      <c r="C1051" s="335"/>
      <c r="D1051" s="335"/>
      <c r="E1051" s="335">
        <v>0</v>
      </c>
      <c r="F1051" s="335">
        <v>0</v>
      </c>
      <c r="G1051" s="334"/>
      <c r="H1051" s="125" t="str">
        <f t="shared" si="16"/>
        <v>00</v>
      </c>
    </row>
    <row r="1052" spans="1:8" ht="16.5" hidden="1" customHeight="1">
      <c r="A1052" s="125">
        <v>2150105</v>
      </c>
      <c r="B1052" s="274" t="s">
        <v>877</v>
      </c>
      <c r="C1052" s="335"/>
      <c r="D1052" s="335"/>
      <c r="E1052" s="335">
        <v>0</v>
      </c>
      <c r="F1052" s="335">
        <v>0</v>
      </c>
      <c r="G1052" s="334"/>
      <c r="H1052" s="125" t="str">
        <f t="shared" si="16"/>
        <v>00</v>
      </c>
    </row>
    <row r="1053" spans="1:8" ht="16.5" hidden="1" customHeight="1">
      <c r="A1053" s="125">
        <v>2150106</v>
      </c>
      <c r="B1053" s="274" t="s">
        <v>878</v>
      </c>
      <c r="C1053" s="335"/>
      <c r="D1053" s="335"/>
      <c r="E1053" s="335">
        <v>0</v>
      </c>
      <c r="F1053" s="335">
        <v>0</v>
      </c>
      <c r="G1053" s="334"/>
      <c r="H1053" s="125" t="str">
        <f t="shared" si="16"/>
        <v>00</v>
      </c>
    </row>
    <row r="1054" spans="1:8" ht="16.5" hidden="1" customHeight="1">
      <c r="A1054" s="125">
        <v>2150107</v>
      </c>
      <c r="B1054" s="274" t="s">
        <v>879</v>
      </c>
      <c r="C1054" s="335"/>
      <c r="D1054" s="335"/>
      <c r="E1054" s="335">
        <v>0</v>
      </c>
      <c r="F1054" s="335">
        <v>0</v>
      </c>
      <c r="G1054" s="334"/>
      <c r="H1054" s="125" t="str">
        <f t="shared" si="16"/>
        <v>00</v>
      </c>
    </row>
    <row r="1055" spans="1:8" ht="16.5" hidden="1" customHeight="1">
      <c r="A1055" s="125">
        <v>2150108</v>
      </c>
      <c r="B1055" s="274" t="s">
        <v>880</v>
      </c>
      <c r="C1055" s="335"/>
      <c r="D1055" s="335"/>
      <c r="E1055" s="335">
        <v>0</v>
      </c>
      <c r="F1055" s="335">
        <v>0</v>
      </c>
      <c r="G1055" s="334"/>
      <c r="H1055" s="125" t="str">
        <f t="shared" si="16"/>
        <v>00</v>
      </c>
    </row>
    <row r="1056" spans="1:8" ht="16.5" customHeight="1">
      <c r="A1056" s="125">
        <v>2150199</v>
      </c>
      <c r="B1056" s="274" t="s">
        <v>881</v>
      </c>
      <c r="C1056" s="335"/>
      <c r="D1056" s="335"/>
      <c r="E1056" s="335">
        <v>166.84</v>
      </c>
      <c r="F1056" s="335">
        <v>166.84</v>
      </c>
      <c r="G1056" s="334">
        <v>1</v>
      </c>
      <c r="H1056" s="125" t="str">
        <f t="shared" si="16"/>
        <v>166.84166.84</v>
      </c>
    </row>
    <row r="1057" spans="1:8" ht="16.5" hidden="1" customHeight="1">
      <c r="A1057" s="125">
        <v>21502</v>
      </c>
      <c r="B1057" s="274" t="s">
        <v>882</v>
      </c>
      <c r="C1057" s="335"/>
      <c r="D1057" s="335"/>
      <c r="E1057" s="335">
        <v>0</v>
      </c>
      <c r="F1057" s="335">
        <v>0</v>
      </c>
      <c r="G1057" s="334"/>
      <c r="H1057" s="125" t="str">
        <f t="shared" si="16"/>
        <v>00</v>
      </c>
    </row>
    <row r="1058" spans="1:8" ht="16.5" hidden="1" customHeight="1">
      <c r="A1058" s="125">
        <v>2150201</v>
      </c>
      <c r="B1058" s="274" t="s">
        <v>94</v>
      </c>
      <c r="C1058" s="335"/>
      <c r="D1058" s="335"/>
      <c r="E1058" s="335">
        <v>0</v>
      </c>
      <c r="F1058" s="335">
        <v>0</v>
      </c>
      <c r="G1058" s="334"/>
      <c r="H1058" s="125" t="str">
        <f t="shared" si="16"/>
        <v>00</v>
      </c>
    </row>
    <row r="1059" spans="1:8" ht="16.5" hidden="1" customHeight="1">
      <c r="A1059" s="125">
        <v>2150202</v>
      </c>
      <c r="B1059" s="274" t="s">
        <v>95</v>
      </c>
      <c r="C1059" s="335"/>
      <c r="D1059" s="335"/>
      <c r="E1059" s="335">
        <v>0</v>
      </c>
      <c r="F1059" s="335">
        <v>0</v>
      </c>
      <c r="G1059" s="334"/>
      <c r="H1059" s="125" t="str">
        <f t="shared" si="16"/>
        <v>00</v>
      </c>
    </row>
    <row r="1060" spans="1:8" ht="16.5" hidden="1" customHeight="1">
      <c r="A1060" s="125">
        <v>2150203</v>
      </c>
      <c r="B1060" s="274" t="s">
        <v>96</v>
      </c>
      <c r="C1060" s="335"/>
      <c r="D1060" s="335"/>
      <c r="E1060" s="335">
        <v>0</v>
      </c>
      <c r="F1060" s="335">
        <v>0</v>
      </c>
      <c r="G1060" s="334"/>
      <c r="H1060" s="125" t="str">
        <f t="shared" si="16"/>
        <v>00</v>
      </c>
    </row>
    <row r="1061" spans="1:8" ht="16.5" hidden="1" customHeight="1">
      <c r="A1061" s="125">
        <v>2150204</v>
      </c>
      <c r="B1061" s="274" t="s">
        <v>883</v>
      </c>
      <c r="C1061" s="335"/>
      <c r="D1061" s="335"/>
      <c r="E1061" s="335">
        <v>0</v>
      </c>
      <c r="F1061" s="335">
        <v>0</v>
      </c>
      <c r="G1061" s="334"/>
      <c r="H1061" s="125" t="str">
        <f t="shared" si="16"/>
        <v>00</v>
      </c>
    </row>
    <row r="1062" spans="1:8" ht="16.5" hidden="1" customHeight="1">
      <c r="A1062" s="125">
        <v>2150205</v>
      </c>
      <c r="B1062" s="274" t="s">
        <v>884</v>
      </c>
      <c r="C1062" s="335"/>
      <c r="D1062" s="335"/>
      <c r="E1062" s="335">
        <v>0</v>
      </c>
      <c r="F1062" s="335">
        <v>0</v>
      </c>
      <c r="G1062" s="334"/>
      <c r="H1062" s="125" t="str">
        <f t="shared" si="16"/>
        <v>00</v>
      </c>
    </row>
    <row r="1063" spans="1:8" ht="16.5" hidden="1" customHeight="1">
      <c r="A1063" s="125">
        <v>2150206</v>
      </c>
      <c r="B1063" s="274" t="s">
        <v>885</v>
      </c>
      <c r="C1063" s="335"/>
      <c r="D1063" s="335"/>
      <c r="E1063" s="335">
        <v>0</v>
      </c>
      <c r="F1063" s="335">
        <v>0</v>
      </c>
      <c r="G1063" s="334"/>
      <c r="H1063" s="125" t="str">
        <f t="shared" si="16"/>
        <v>00</v>
      </c>
    </row>
    <row r="1064" spans="1:8" ht="16.5" hidden="1" customHeight="1">
      <c r="A1064" s="125">
        <v>2150207</v>
      </c>
      <c r="B1064" s="274" t="s">
        <v>886</v>
      </c>
      <c r="C1064" s="335"/>
      <c r="D1064" s="335"/>
      <c r="E1064" s="335">
        <v>0</v>
      </c>
      <c r="F1064" s="335">
        <v>0</v>
      </c>
      <c r="G1064" s="334"/>
      <c r="H1064" s="125" t="str">
        <f t="shared" si="16"/>
        <v>00</v>
      </c>
    </row>
    <row r="1065" spans="1:8" ht="16.5" hidden="1" customHeight="1">
      <c r="A1065" s="125">
        <v>2150208</v>
      </c>
      <c r="B1065" s="274" t="s">
        <v>887</v>
      </c>
      <c r="C1065" s="335"/>
      <c r="D1065" s="335"/>
      <c r="E1065" s="335">
        <v>0</v>
      </c>
      <c r="F1065" s="335">
        <v>0</v>
      </c>
      <c r="G1065" s="334"/>
      <c r="H1065" s="125" t="str">
        <f t="shared" si="16"/>
        <v>00</v>
      </c>
    </row>
    <row r="1066" spans="1:8" ht="16.5" hidden="1" customHeight="1">
      <c r="A1066" s="125">
        <v>2150209</v>
      </c>
      <c r="B1066" s="274" t="s">
        <v>888</v>
      </c>
      <c r="C1066" s="335"/>
      <c r="D1066" s="335"/>
      <c r="E1066" s="335">
        <v>0</v>
      </c>
      <c r="F1066" s="335">
        <v>0</v>
      </c>
      <c r="G1066" s="334"/>
      <c r="H1066" s="125" t="str">
        <f t="shared" si="16"/>
        <v>00</v>
      </c>
    </row>
    <row r="1067" spans="1:8" ht="16.5" hidden="1" customHeight="1">
      <c r="A1067" s="125">
        <v>2150210</v>
      </c>
      <c r="B1067" s="274" t="s">
        <v>889</v>
      </c>
      <c r="C1067" s="335"/>
      <c r="D1067" s="335"/>
      <c r="E1067" s="335">
        <v>0</v>
      </c>
      <c r="F1067" s="335">
        <v>0</v>
      </c>
      <c r="G1067" s="334"/>
      <c r="H1067" s="125" t="str">
        <f t="shared" si="16"/>
        <v>00</v>
      </c>
    </row>
    <row r="1068" spans="1:8" ht="16.5" hidden="1" customHeight="1">
      <c r="A1068" s="125">
        <v>2150212</v>
      </c>
      <c r="B1068" s="274" t="s">
        <v>890</v>
      </c>
      <c r="C1068" s="335"/>
      <c r="D1068" s="335"/>
      <c r="E1068" s="335">
        <v>0</v>
      </c>
      <c r="F1068" s="335">
        <v>0</v>
      </c>
      <c r="G1068" s="334"/>
      <c r="H1068" s="125" t="str">
        <f t="shared" si="16"/>
        <v>00</v>
      </c>
    </row>
    <row r="1069" spans="1:8" ht="16.5" hidden="1" customHeight="1">
      <c r="A1069" s="125">
        <v>2150213</v>
      </c>
      <c r="B1069" s="274" t="s">
        <v>891</v>
      </c>
      <c r="C1069" s="335"/>
      <c r="D1069" s="335"/>
      <c r="E1069" s="335">
        <v>0</v>
      </c>
      <c r="F1069" s="335">
        <v>0</v>
      </c>
      <c r="G1069" s="334"/>
      <c r="H1069" s="125" t="str">
        <f t="shared" si="16"/>
        <v>00</v>
      </c>
    </row>
    <row r="1070" spans="1:8" ht="16.5" hidden="1" customHeight="1">
      <c r="A1070" s="125">
        <v>2150214</v>
      </c>
      <c r="B1070" s="274" t="s">
        <v>892</v>
      </c>
      <c r="C1070" s="335"/>
      <c r="D1070" s="335"/>
      <c r="E1070" s="335">
        <v>0</v>
      </c>
      <c r="F1070" s="335">
        <v>0</v>
      </c>
      <c r="G1070" s="334"/>
      <c r="H1070" s="125" t="str">
        <f t="shared" si="16"/>
        <v>00</v>
      </c>
    </row>
    <row r="1071" spans="1:8" ht="16.5" hidden="1" customHeight="1">
      <c r="A1071" s="125">
        <v>2150215</v>
      </c>
      <c r="B1071" s="274" t="s">
        <v>893</v>
      </c>
      <c r="C1071" s="335"/>
      <c r="D1071" s="335"/>
      <c r="E1071" s="335">
        <v>0</v>
      </c>
      <c r="F1071" s="335">
        <v>0</v>
      </c>
      <c r="G1071" s="334"/>
      <c r="H1071" s="125" t="str">
        <f t="shared" si="16"/>
        <v>00</v>
      </c>
    </row>
    <row r="1072" spans="1:8" ht="16.5" hidden="1" customHeight="1">
      <c r="A1072" s="125">
        <v>2150299</v>
      </c>
      <c r="B1072" s="274" t="s">
        <v>894</v>
      </c>
      <c r="C1072" s="335"/>
      <c r="D1072" s="335"/>
      <c r="E1072" s="335">
        <v>0</v>
      </c>
      <c r="F1072" s="335">
        <v>0</v>
      </c>
      <c r="G1072" s="334"/>
      <c r="H1072" s="125" t="str">
        <f t="shared" si="16"/>
        <v>00</v>
      </c>
    </row>
    <row r="1073" spans="1:8" ht="16.5" hidden="1" customHeight="1">
      <c r="A1073" s="125">
        <v>21503</v>
      </c>
      <c r="B1073" s="274" t="s">
        <v>895</v>
      </c>
      <c r="C1073" s="335"/>
      <c r="D1073" s="335"/>
      <c r="E1073" s="335">
        <v>0</v>
      </c>
      <c r="F1073" s="335">
        <v>0</v>
      </c>
      <c r="G1073" s="334"/>
      <c r="H1073" s="125" t="str">
        <f t="shared" si="16"/>
        <v>00</v>
      </c>
    </row>
    <row r="1074" spans="1:8" ht="16.5" hidden="1" customHeight="1">
      <c r="A1074" s="125">
        <v>2150301</v>
      </c>
      <c r="B1074" s="274" t="s">
        <v>94</v>
      </c>
      <c r="C1074" s="335"/>
      <c r="D1074" s="335"/>
      <c r="E1074" s="335">
        <v>0</v>
      </c>
      <c r="F1074" s="335">
        <v>0</v>
      </c>
      <c r="G1074" s="334"/>
      <c r="H1074" s="125" t="str">
        <f t="shared" si="16"/>
        <v>00</v>
      </c>
    </row>
    <row r="1075" spans="1:8" ht="16.5" hidden="1" customHeight="1">
      <c r="A1075" s="125">
        <v>2150302</v>
      </c>
      <c r="B1075" s="274" t="s">
        <v>95</v>
      </c>
      <c r="C1075" s="335"/>
      <c r="D1075" s="335"/>
      <c r="E1075" s="335">
        <v>0</v>
      </c>
      <c r="F1075" s="335">
        <v>0</v>
      </c>
      <c r="G1075" s="334"/>
      <c r="H1075" s="125" t="str">
        <f t="shared" si="16"/>
        <v>00</v>
      </c>
    </row>
    <row r="1076" spans="1:8" ht="16.5" hidden="1" customHeight="1">
      <c r="A1076" s="125">
        <v>2150303</v>
      </c>
      <c r="B1076" s="274" t="s">
        <v>96</v>
      </c>
      <c r="C1076" s="335"/>
      <c r="D1076" s="335"/>
      <c r="E1076" s="335">
        <v>0</v>
      </c>
      <c r="F1076" s="335">
        <v>0</v>
      </c>
      <c r="G1076" s="334"/>
      <c r="H1076" s="125" t="str">
        <f t="shared" si="16"/>
        <v>00</v>
      </c>
    </row>
    <row r="1077" spans="1:8" ht="16.5" hidden="1" customHeight="1">
      <c r="A1077" s="125">
        <v>2150399</v>
      </c>
      <c r="B1077" s="274" t="s">
        <v>896</v>
      </c>
      <c r="C1077" s="335"/>
      <c r="D1077" s="335"/>
      <c r="E1077" s="335">
        <v>0</v>
      </c>
      <c r="F1077" s="335">
        <v>0</v>
      </c>
      <c r="G1077" s="334"/>
      <c r="H1077" s="125" t="str">
        <f t="shared" si="16"/>
        <v>00</v>
      </c>
    </row>
    <row r="1078" spans="1:8" ht="16.5" hidden="1" customHeight="1">
      <c r="A1078" s="125">
        <v>21505</v>
      </c>
      <c r="B1078" s="274" t="s">
        <v>897</v>
      </c>
      <c r="C1078" s="335"/>
      <c r="D1078" s="335"/>
      <c r="E1078" s="335">
        <v>0</v>
      </c>
      <c r="F1078" s="335">
        <v>0</v>
      </c>
      <c r="G1078" s="334"/>
      <c r="H1078" s="125" t="str">
        <f t="shared" si="16"/>
        <v>00</v>
      </c>
    </row>
    <row r="1079" spans="1:8" ht="16.5" hidden="1" customHeight="1">
      <c r="A1079" s="125">
        <v>2150501</v>
      </c>
      <c r="B1079" s="274" t="s">
        <v>94</v>
      </c>
      <c r="C1079" s="335"/>
      <c r="D1079" s="335"/>
      <c r="E1079" s="335">
        <v>0</v>
      </c>
      <c r="F1079" s="335">
        <v>0</v>
      </c>
      <c r="G1079" s="334"/>
      <c r="H1079" s="125" t="str">
        <f t="shared" si="16"/>
        <v>00</v>
      </c>
    </row>
    <row r="1080" spans="1:8" ht="16.5" hidden="1" customHeight="1">
      <c r="A1080" s="125">
        <v>2150502</v>
      </c>
      <c r="B1080" s="274" t="s">
        <v>95</v>
      </c>
      <c r="C1080" s="335"/>
      <c r="D1080" s="335"/>
      <c r="E1080" s="335">
        <v>0</v>
      </c>
      <c r="F1080" s="335">
        <v>0</v>
      </c>
      <c r="G1080" s="334"/>
      <c r="H1080" s="125" t="str">
        <f t="shared" si="16"/>
        <v>00</v>
      </c>
    </row>
    <row r="1081" spans="1:8" ht="16.5" hidden="1" customHeight="1">
      <c r="A1081" s="125">
        <v>2150503</v>
      </c>
      <c r="B1081" s="274" t="s">
        <v>96</v>
      </c>
      <c r="C1081" s="335"/>
      <c r="D1081" s="335"/>
      <c r="E1081" s="335">
        <v>0</v>
      </c>
      <c r="F1081" s="335">
        <v>0</v>
      </c>
      <c r="G1081" s="334"/>
      <c r="H1081" s="125" t="str">
        <f t="shared" si="16"/>
        <v>00</v>
      </c>
    </row>
    <row r="1082" spans="1:8" ht="16.5" hidden="1" customHeight="1">
      <c r="A1082" s="125">
        <v>2150505</v>
      </c>
      <c r="B1082" s="274" t="s">
        <v>898</v>
      </c>
      <c r="C1082" s="335"/>
      <c r="D1082" s="335"/>
      <c r="E1082" s="335">
        <v>0</v>
      </c>
      <c r="F1082" s="335">
        <v>0</v>
      </c>
      <c r="G1082" s="334"/>
      <c r="H1082" s="125" t="str">
        <f t="shared" si="16"/>
        <v>00</v>
      </c>
    </row>
    <row r="1083" spans="1:8" ht="16.5" hidden="1" customHeight="1">
      <c r="A1083" s="125">
        <v>2150506</v>
      </c>
      <c r="B1083" s="274" t="s">
        <v>899</v>
      </c>
      <c r="C1083" s="335"/>
      <c r="D1083" s="335"/>
      <c r="E1083" s="335">
        <v>0</v>
      </c>
      <c r="F1083" s="335">
        <v>0</v>
      </c>
      <c r="G1083" s="334"/>
      <c r="H1083" s="125" t="str">
        <f t="shared" si="16"/>
        <v>00</v>
      </c>
    </row>
    <row r="1084" spans="1:8" ht="16.5" hidden="1" customHeight="1">
      <c r="A1084" s="125">
        <v>2150507</v>
      </c>
      <c r="B1084" s="274" t="s">
        <v>900</v>
      </c>
      <c r="C1084" s="335"/>
      <c r="D1084" s="335"/>
      <c r="E1084" s="335">
        <v>0</v>
      </c>
      <c r="F1084" s="335">
        <v>0</v>
      </c>
      <c r="G1084" s="334"/>
      <c r="H1084" s="125" t="str">
        <f t="shared" si="16"/>
        <v>00</v>
      </c>
    </row>
    <row r="1085" spans="1:8" ht="16.5" hidden="1" customHeight="1">
      <c r="A1085" s="125">
        <v>2150508</v>
      </c>
      <c r="B1085" s="274" t="s">
        <v>901</v>
      </c>
      <c r="C1085" s="335"/>
      <c r="D1085" s="335"/>
      <c r="E1085" s="335">
        <v>0</v>
      </c>
      <c r="F1085" s="335">
        <v>0</v>
      </c>
      <c r="G1085" s="334"/>
      <c r="H1085" s="125" t="str">
        <f t="shared" si="16"/>
        <v>00</v>
      </c>
    </row>
    <row r="1086" spans="1:8" ht="16.5" hidden="1" customHeight="1">
      <c r="A1086" s="125">
        <v>2150509</v>
      </c>
      <c r="B1086" s="274" t="s">
        <v>902</v>
      </c>
      <c r="C1086" s="335"/>
      <c r="D1086" s="335"/>
      <c r="E1086" s="335">
        <v>0</v>
      </c>
      <c r="F1086" s="335">
        <v>0</v>
      </c>
      <c r="G1086" s="334"/>
      <c r="H1086" s="125" t="str">
        <f t="shared" si="16"/>
        <v>00</v>
      </c>
    </row>
    <row r="1087" spans="1:8" ht="16.5" hidden="1" customHeight="1">
      <c r="A1087" s="125">
        <v>2150510</v>
      </c>
      <c r="B1087" s="274" t="s">
        <v>903</v>
      </c>
      <c r="C1087" s="335"/>
      <c r="D1087" s="335"/>
      <c r="E1087" s="335">
        <v>0</v>
      </c>
      <c r="F1087" s="335">
        <v>0</v>
      </c>
      <c r="G1087" s="334"/>
      <c r="H1087" s="125" t="str">
        <f t="shared" si="16"/>
        <v>00</v>
      </c>
    </row>
    <row r="1088" spans="1:8" ht="16.5" hidden="1" customHeight="1">
      <c r="A1088" s="125">
        <v>2150511</v>
      </c>
      <c r="B1088" s="274" t="s">
        <v>904</v>
      </c>
      <c r="C1088" s="335"/>
      <c r="D1088" s="335"/>
      <c r="E1088" s="335">
        <v>0</v>
      </c>
      <c r="F1088" s="335">
        <v>0</v>
      </c>
      <c r="G1088" s="334"/>
      <c r="H1088" s="125" t="str">
        <f t="shared" si="16"/>
        <v>00</v>
      </c>
    </row>
    <row r="1089" spans="1:8" ht="16.5" hidden="1" customHeight="1">
      <c r="A1089" s="125">
        <v>2150513</v>
      </c>
      <c r="B1089" s="274" t="s">
        <v>850</v>
      </c>
      <c r="C1089" s="335"/>
      <c r="D1089" s="335"/>
      <c r="E1089" s="335">
        <v>0</v>
      </c>
      <c r="F1089" s="335">
        <v>0</v>
      </c>
      <c r="G1089" s="334"/>
      <c r="H1089" s="125" t="str">
        <f t="shared" si="16"/>
        <v>00</v>
      </c>
    </row>
    <row r="1090" spans="1:8" ht="16.5" hidden="1" customHeight="1">
      <c r="A1090" s="125">
        <v>2150515</v>
      </c>
      <c r="B1090" s="274" t="s">
        <v>905</v>
      </c>
      <c r="C1090" s="335"/>
      <c r="D1090" s="335"/>
      <c r="E1090" s="335">
        <v>0</v>
      </c>
      <c r="F1090" s="335">
        <v>0</v>
      </c>
      <c r="G1090" s="334"/>
      <c r="H1090" s="125" t="str">
        <f t="shared" si="16"/>
        <v>00</v>
      </c>
    </row>
    <row r="1091" spans="1:8" ht="16.5" hidden="1" customHeight="1">
      <c r="A1091" s="125">
        <v>2150599</v>
      </c>
      <c r="B1091" s="274" t="s">
        <v>906</v>
      </c>
      <c r="C1091" s="335"/>
      <c r="D1091" s="335"/>
      <c r="E1091" s="335">
        <v>0</v>
      </c>
      <c r="F1091" s="335">
        <v>0</v>
      </c>
      <c r="G1091" s="334"/>
      <c r="H1091" s="125" t="str">
        <f t="shared" si="16"/>
        <v>00</v>
      </c>
    </row>
    <row r="1092" spans="1:8" ht="16.5" customHeight="1">
      <c r="A1092" s="125">
        <v>21507</v>
      </c>
      <c r="B1092" s="274" t="s">
        <v>907</v>
      </c>
      <c r="C1092" s="335">
        <v>170</v>
      </c>
      <c r="D1092" s="335">
        <v>170</v>
      </c>
      <c r="E1092" s="335">
        <v>144.99</v>
      </c>
      <c r="F1092" s="335">
        <v>144.99</v>
      </c>
      <c r="G1092" s="334">
        <v>1</v>
      </c>
      <c r="H1092" s="125" t="str">
        <f t="shared" si="16"/>
        <v>170170144.99144.99</v>
      </c>
    </row>
    <row r="1093" spans="1:8" ht="16.5" customHeight="1">
      <c r="A1093" s="125">
        <v>2150701</v>
      </c>
      <c r="B1093" s="274" t="s">
        <v>94</v>
      </c>
      <c r="C1093" s="335">
        <v>0</v>
      </c>
      <c r="D1093" s="335">
        <v>0</v>
      </c>
      <c r="E1093" s="335">
        <v>144.99</v>
      </c>
      <c r="F1093" s="335">
        <v>144.99</v>
      </c>
      <c r="G1093" s="334">
        <v>1</v>
      </c>
      <c r="H1093" s="125" t="str">
        <f t="shared" si="16"/>
        <v>00144.99144.99</v>
      </c>
    </row>
    <row r="1094" spans="1:8" ht="16.5" customHeight="1">
      <c r="A1094" s="125">
        <v>2150702</v>
      </c>
      <c r="B1094" s="274" t="s">
        <v>95</v>
      </c>
      <c r="C1094" s="335">
        <v>20</v>
      </c>
      <c r="D1094" s="335">
        <v>20</v>
      </c>
      <c r="E1094" s="335">
        <v>0</v>
      </c>
      <c r="F1094" s="335">
        <v>0</v>
      </c>
      <c r="G1094" s="334"/>
      <c r="H1094" s="125" t="str">
        <f t="shared" si="16"/>
        <v>202000</v>
      </c>
    </row>
    <row r="1095" spans="1:8" ht="16.5" hidden="1" customHeight="1">
      <c r="A1095" s="125">
        <v>2150703</v>
      </c>
      <c r="B1095" s="274" t="s">
        <v>96</v>
      </c>
      <c r="C1095" s="335"/>
      <c r="D1095" s="335"/>
      <c r="E1095" s="335">
        <v>0</v>
      </c>
      <c r="F1095" s="335">
        <v>0</v>
      </c>
      <c r="G1095" s="334"/>
      <c r="H1095" s="125" t="str">
        <f t="shared" ref="H1095:H1158" si="17">C1095&amp;D1095&amp;E1095&amp;F1095</f>
        <v>00</v>
      </c>
    </row>
    <row r="1096" spans="1:8" ht="16.5" hidden="1" customHeight="1">
      <c r="A1096" s="125">
        <v>2150704</v>
      </c>
      <c r="B1096" s="274" t="s">
        <v>908</v>
      </c>
      <c r="C1096" s="335"/>
      <c r="D1096" s="335"/>
      <c r="E1096" s="335">
        <v>0</v>
      </c>
      <c r="F1096" s="335">
        <v>0</v>
      </c>
      <c r="G1096" s="334"/>
      <c r="H1096" s="125" t="str">
        <f t="shared" si="17"/>
        <v>00</v>
      </c>
    </row>
    <row r="1097" spans="1:8" ht="16.5" hidden="1" customHeight="1">
      <c r="A1097" s="125">
        <v>2150705</v>
      </c>
      <c r="B1097" s="274" t="s">
        <v>909</v>
      </c>
      <c r="C1097" s="335"/>
      <c r="D1097" s="335"/>
      <c r="E1097" s="335">
        <v>0</v>
      </c>
      <c r="F1097" s="335">
        <v>0</v>
      </c>
      <c r="G1097" s="334"/>
      <c r="H1097" s="125" t="str">
        <f t="shared" si="17"/>
        <v>00</v>
      </c>
    </row>
    <row r="1098" spans="1:8" ht="16.5" hidden="1" customHeight="1">
      <c r="A1098" s="125">
        <v>2150799</v>
      </c>
      <c r="B1098" s="274" t="s">
        <v>910</v>
      </c>
      <c r="C1098" s="335"/>
      <c r="D1098" s="335"/>
      <c r="E1098" s="335">
        <v>0</v>
      </c>
      <c r="F1098" s="335">
        <v>0</v>
      </c>
      <c r="G1098" s="334"/>
      <c r="H1098" s="125" t="str">
        <f t="shared" si="17"/>
        <v>00</v>
      </c>
    </row>
    <row r="1099" spans="1:8" ht="16.5" customHeight="1">
      <c r="A1099" s="125">
        <v>21508</v>
      </c>
      <c r="B1099" s="274" t="s">
        <v>911</v>
      </c>
      <c r="C1099" s="335">
        <v>0</v>
      </c>
      <c r="D1099" s="335">
        <v>0</v>
      </c>
      <c r="E1099" s="335">
        <v>1281.33</v>
      </c>
      <c r="F1099" s="335">
        <v>1281.33</v>
      </c>
      <c r="G1099" s="334">
        <v>1</v>
      </c>
      <c r="H1099" s="125" t="str">
        <f t="shared" si="17"/>
        <v>001281.331281.33</v>
      </c>
    </row>
    <row r="1100" spans="1:8" ht="16.5" hidden="1" customHeight="1">
      <c r="A1100" s="125">
        <v>2150801</v>
      </c>
      <c r="B1100" s="274" t="s">
        <v>94</v>
      </c>
      <c r="C1100" s="335"/>
      <c r="D1100" s="335"/>
      <c r="E1100" s="335">
        <v>0</v>
      </c>
      <c r="F1100" s="335">
        <v>0</v>
      </c>
      <c r="G1100" s="334"/>
      <c r="H1100" s="125" t="str">
        <f t="shared" si="17"/>
        <v>00</v>
      </c>
    </row>
    <row r="1101" spans="1:8" ht="16.5" hidden="1" customHeight="1">
      <c r="A1101" s="125">
        <v>2150802</v>
      </c>
      <c r="B1101" s="274" t="s">
        <v>95</v>
      </c>
      <c r="C1101" s="335"/>
      <c r="D1101" s="335"/>
      <c r="E1101" s="335">
        <v>0</v>
      </c>
      <c r="F1101" s="335">
        <v>0</v>
      </c>
      <c r="G1101" s="334"/>
      <c r="H1101" s="125" t="str">
        <f t="shared" si="17"/>
        <v>00</v>
      </c>
    </row>
    <row r="1102" spans="1:8" ht="16.5" hidden="1" customHeight="1">
      <c r="A1102" s="125">
        <v>2150803</v>
      </c>
      <c r="B1102" s="274" t="s">
        <v>96</v>
      </c>
      <c r="C1102" s="335"/>
      <c r="D1102" s="335"/>
      <c r="E1102" s="335">
        <v>0</v>
      </c>
      <c r="F1102" s="335">
        <v>0</v>
      </c>
      <c r="G1102" s="334"/>
      <c r="H1102" s="125" t="str">
        <f t="shared" si="17"/>
        <v>00</v>
      </c>
    </row>
    <row r="1103" spans="1:8" ht="16.5" hidden="1" customHeight="1">
      <c r="A1103" s="125">
        <v>2150804</v>
      </c>
      <c r="B1103" s="274" t="s">
        <v>912</v>
      </c>
      <c r="C1103" s="335"/>
      <c r="D1103" s="335"/>
      <c r="E1103" s="335">
        <v>0</v>
      </c>
      <c r="F1103" s="335">
        <v>0</v>
      </c>
      <c r="G1103" s="334"/>
      <c r="H1103" s="125" t="str">
        <f t="shared" si="17"/>
        <v>00</v>
      </c>
    </row>
    <row r="1104" spans="1:8" ht="16.5" customHeight="1">
      <c r="A1104" s="125">
        <v>2150805</v>
      </c>
      <c r="B1104" s="274" t="s">
        <v>913</v>
      </c>
      <c r="C1104" s="335">
        <v>0</v>
      </c>
      <c r="D1104" s="335">
        <v>0</v>
      </c>
      <c r="E1104" s="335">
        <v>150</v>
      </c>
      <c r="F1104" s="335">
        <v>150</v>
      </c>
      <c r="G1104" s="334">
        <v>1</v>
      </c>
      <c r="H1104" s="125" t="str">
        <f t="shared" si="17"/>
        <v>00150150</v>
      </c>
    </row>
    <row r="1105" spans="1:8" ht="16.5" customHeight="1">
      <c r="A1105" s="125">
        <v>2150899</v>
      </c>
      <c r="B1105" s="274" t="s">
        <v>914</v>
      </c>
      <c r="C1105" s="335">
        <v>0</v>
      </c>
      <c r="D1105" s="335">
        <v>0</v>
      </c>
      <c r="E1105" s="335">
        <v>1131.33</v>
      </c>
      <c r="F1105" s="335">
        <v>1131.33</v>
      </c>
      <c r="G1105" s="334">
        <v>1</v>
      </c>
      <c r="H1105" s="125" t="str">
        <f t="shared" si="17"/>
        <v>001131.331131.33</v>
      </c>
    </row>
    <row r="1106" spans="1:8" ht="16.5" customHeight="1">
      <c r="A1106" s="125">
        <v>21599</v>
      </c>
      <c r="B1106" s="274" t="s">
        <v>915</v>
      </c>
      <c r="C1106" s="335">
        <v>161</v>
      </c>
      <c r="D1106" s="335">
        <v>161</v>
      </c>
      <c r="E1106" s="335">
        <v>0</v>
      </c>
      <c r="F1106" s="335">
        <v>0</v>
      </c>
      <c r="G1106" s="334"/>
      <c r="H1106" s="125" t="str">
        <f t="shared" si="17"/>
        <v>16116100</v>
      </c>
    </row>
    <row r="1107" spans="1:8" ht="16.5" hidden="1" customHeight="1">
      <c r="A1107" s="125">
        <v>2159901</v>
      </c>
      <c r="B1107" s="274" t="s">
        <v>916</v>
      </c>
      <c r="C1107" s="335"/>
      <c r="D1107" s="335"/>
      <c r="E1107" s="335">
        <v>0</v>
      </c>
      <c r="F1107" s="335">
        <v>0</v>
      </c>
      <c r="G1107" s="334"/>
      <c r="H1107" s="125" t="str">
        <f t="shared" si="17"/>
        <v>00</v>
      </c>
    </row>
    <row r="1108" spans="1:8" ht="16.5" hidden="1" customHeight="1">
      <c r="A1108" s="125">
        <v>2159904</v>
      </c>
      <c r="B1108" s="274" t="s">
        <v>917</v>
      </c>
      <c r="C1108" s="335"/>
      <c r="D1108" s="335"/>
      <c r="E1108" s="335">
        <v>0</v>
      </c>
      <c r="F1108" s="335">
        <v>0</v>
      </c>
      <c r="G1108" s="334"/>
      <c r="H1108" s="125" t="str">
        <f t="shared" si="17"/>
        <v>00</v>
      </c>
    </row>
    <row r="1109" spans="1:8" ht="16.5" hidden="1" customHeight="1">
      <c r="A1109" s="125">
        <v>2159905</v>
      </c>
      <c r="B1109" s="274" t="s">
        <v>918</v>
      </c>
      <c r="C1109" s="335"/>
      <c r="D1109" s="335"/>
      <c r="E1109" s="335">
        <v>0</v>
      </c>
      <c r="F1109" s="335">
        <v>0</v>
      </c>
      <c r="G1109" s="334"/>
      <c r="H1109" s="125" t="str">
        <f t="shared" si="17"/>
        <v>00</v>
      </c>
    </row>
    <row r="1110" spans="1:8" ht="16.5" hidden="1" customHeight="1">
      <c r="A1110" s="125">
        <v>2159906</v>
      </c>
      <c r="B1110" s="274" t="s">
        <v>919</v>
      </c>
      <c r="C1110" s="335"/>
      <c r="D1110" s="335"/>
      <c r="E1110" s="335">
        <v>0</v>
      </c>
      <c r="F1110" s="335">
        <v>0</v>
      </c>
      <c r="G1110" s="334"/>
      <c r="H1110" s="125" t="str">
        <f t="shared" si="17"/>
        <v>00</v>
      </c>
    </row>
    <row r="1111" spans="1:8" ht="16.5" hidden="1" customHeight="1">
      <c r="A1111" s="125">
        <v>2159999</v>
      </c>
      <c r="B1111" s="274" t="s">
        <v>920</v>
      </c>
      <c r="C1111" s="335"/>
      <c r="D1111" s="335"/>
      <c r="E1111" s="335">
        <v>0</v>
      </c>
      <c r="F1111" s="335">
        <v>0</v>
      </c>
      <c r="G1111" s="334"/>
      <c r="H1111" s="125" t="str">
        <f t="shared" si="17"/>
        <v>00</v>
      </c>
    </row>
    <row r="1112" spans="1:8" ht="16.5" customHeight="1">
      <c r="A1112" s="125">
        <v>216</v>
      </c>
      <c r="B1112" s="274" t="s">
        <v>45</v>
      </c>
      <c r="C1112" s="335">
        <v>1409</v>
      </c>
      <c r="D1112" s="335">
        <v>1409</v>
      </c>
      <c r="E1112" s="335">
        <v>267.25</v>
      </c>
      <c r="F1112" s="335">
        <v>267.25</v>
      </c>
      <c r="G1112" s="334">
        <v>1</v>
      </c>
      <c r="H1112" s="125" t="str">
        <f t="shared" si="17"/>
        <v>14091409267.25267.25</v>
      </c>
    </row>
    <row r="1113" spans="1:8" ht="16.5" customHeight="1">
      <c r="A1113" s="125">
        <v>21602</v>
      </c>
      <c r="B1113" s="274" t="s">
        <v>921</v>
      </c>
      <c r="C1113" s="335">
        <v>1313</v>
      </c>
      <c r="D1113" s="335">
        <v>1313</v>
      </c>
      <c r="E1113" s="335">
        <v>218.25</v>
      </c>
      <c r="F1113" s="335">
        <v>218.25</v>
      </c>
      <c r="G1113" s="334">
        <v>1</v>
      </c>
      <c r="H1113" s="125" t="str">
        <f t="shared" si="17"/>
        <v>13131313218.25218.25</v>
      </c>
    </row>
    <row r="1114" spans="1:8" ht="16.5" customHeight="1">
      <c r="A1114" s="125">
        <v>2160201</v>
      </c>
      <c r="B1114" s="274" t="s">
        <v>94</v>
      </c>
      <c r="C1114" s="335">
        <v>246</v>
      </c>
      <c r="D1114" s="335">
        <v>246</v>
      </c>
      <c r="E1114" s="335">
        <v>206.25</v>
      </c>
      <c r="F1114" s="335">
        <v>206.25</v>
      </c>
      <c r="G1114" s="334">
        <v>1</v>
      </c>
      <c r="H1114" s="125" t="str">
        <f t="shared" si="17"/>
        <v>246246206.25206.25</v>
      </c>
    </row>
    <row r="1115" spans="1:8" ht="16.5" hidden="1" customHeight="1">
      <c r="A1115" s="125">
        <v>2160202</v>
      </c>
      <c r="B1115" s="274" t="s">
        <v>95</v>
      </c>
      <c r="C1115" s="335"/>
      <c r="D1115" s="335"/>
      <c r="E1115" s="335">
        <v>0</v>
      </c>
      <c r="F1115" s="335">
        <v>0</v>
      </c>
      <c r="G1115" s="334"/>
      <c r="H1115" s="125" t="str">
        <f t="shared" si="17"/>
        <v>00</v>
      </c>
    </row>
    <row r="1116" spans="1:8" ht="16.5" hidden="1" customHeight="1">
      <c r="A1116" s="125">
        <v>2160203</v>
      </c>
      <c r="B1116" s="274" t="s">
        <v>96</v>
      </c>
      <c r="C1116" s="335"/>
      <c r="D1116" s="335"/>
      <c r="E1116" s="335">
        <v>0</v>
      </c>
      <c r="F1116" s="335">
        <v>0</v>
      </c>
      <c r="G1116" s="334"/>
      <c r="H1116" s="125" t="str">
        <f t="shared" si="17"/>
        <v>00</v>
      </c>
    </row>
    <row r="1117" spans="1:8" ht="16.5" hidden="1" customHeight="1">
      <c r="A1117" s="125">
        <v>2160216</v>
      </c>
      <c r="B1117" s="274" t="s">
        <v>922</v>
      </c>
      <c r="C1117" s="335"/>
      <c r="D1117" s="335"/>
      <c r="E1117" s="335">
        <v>0</v>
      </c>
      <c r="F1117" s="335">
        <v>0</v>
      </c>
      <c r="G1117" s="334"/>
      <c r="H1117" s="125" t="str">
        <f t="shared" si="17"/>
        <v>00</v>
      </c>
    </row>
    <row r="1118" spans="1:8" ht="16.5" hidden="1" customHeight="1">
      <c r="A1118" s="125">
        <v>2160217</v>
      </c>
      <c r="B1118" s="274" t="s">
        <v>923</v>
      </c>
      <c r="C1118" s="335"/>
      <c r="D1118" s="335"/>
      <c r="E1118" s="335">
        <v>0</v>
      </c>
      <c r="F1118" s="335">
        <v>0</v>
      </c>
      <c r="G1118" s="334"/>
      <c r="H1118" s="125" t="str">
        <f t="shared" si="17"/>
        <v>00</v>
      </c>
    </row>
    <row r="1119" spans="1:8" ht="16.5" hidden="1" customHeight="1">
      <c r="A1119" s="125">
        <v>2160218</v>
      </c>
      <c r="B1119" s="274" t="s">
        <v>924</v>
      </c>
      <c r="C1119" s="335"/>
      <c r="D1119" s="335"/>
      <c r="E1119" s="335">
        <v>0</v>
      </c>
      <c r="F1119" s="335">
        <v>0</v>
      </c>
      <c r="G1119" s="334"/>
      <c r="H1119" s="125" t="str">
        <f t="shared" si="17"/>
        <v>00</v>
      </c>
    </row>
    <row r="1120" spans="1:8" ht="16.5" hidden="1" customHeight="1">
      <c r="A1120" s="125">
        <v>2160219</v>
      </c>
      <c r="B1120" s="274" t="s">
        <v>925</v>
      </c>
      <c r="C1120" s="335"/>
      <c r="D1120" s="335"/>
      <c r="E1120" s="335">
        <v>0</v>
      </c>
      <c r="F1120" s="335">
        <v>0</v>
      </c>
      <c r="G1120" s="334"/>
      <c r="H1120" s="125" t="str">
        <f t="shared" si="17"/>
        <v>00</v>
      </c>
    </row>
    <row r="1121" spans="1:8" ht="16.5" hidden="1" customHeight="1">
      <c r="A1121" s="125">
        <v>2160250</v>
      </c>
      <c r="B1121" s="274" t="s">
        <v>103</v>
      </c>
      <c r="C1121" s="335"/>
      <c r="D1121" s="335"/>
      <c r="E1121" s="335">
        <v>0</v>
      </c>
      <c r="F1121" s="335">
        <v>0</v>
      </c>
      <c r="G1121" s="334"/>
      <c r="H1121" s="125" t="str">
        <f t="shared" si="17"/>
        <v>00</v>
      </c>
    </row>
    <row r="1122" spans="1:8" ht="16.5" customHeight="1">
      <c r="A1122" s="125">
        <v>2160299</v>
      </c>
      <c r="B1122" s="274" t="s">
        <v>926</v>
      </c>
      <c r="C1122" s="335">
        <v>1067</v>
      </c>
      <c r="D1122" s="335">
        <v>1067</v>
      </c>
      <c r="E1122" s="335">
        <v>12</v>
      </c>
      <c r="F1122" s="335">
        <v>12</v>
      </c>
      <c r="G1122" s="334">
        <v>1</v>
      </c>
      <c r="H1122" s="125" t="str">
        <f t="shared" si="17"/>
        <v>106710671212</v>
      </c>
    </row>
    <row r="1123" spans="1:8" ht="16.5" customHeight="1">
      <c r="A1123" s="125">
        <v>21606</v>
      </c>
      <c r="B1123" s="274" t="s">
        <v>927</v>
      </c>
      <c r="C1123" s="335">
        <v>96</v>
      </c>
      <c r="D1123" s="335">
        <v>96</v>
      </c>
      <c r="E1123" s="335">
        <v>49</v>
      </c>
      <c r="F1123" s="335">
        <v>49</v>
      </c>
      <c r="G1123" s="334">
        <v>1</v>
      </c>
      <c r="H1123" s="125" t="str">
        <f t="shared" si="17"/>
        <v>96964949</v>
      </c>
    </row>
    <row r="1124" spans="1:8" ht="16.5" hidden="1" customHeight="1">
      <c r="A1124" s="125">
        <v>2160601</v>
      </c>
      <c r="B1124" s="274" t="s">
        <v>94</v>
      </c>
      <c r="C1124" s="335"/>
      <c r="D1124" s="335"/>
      <c r="E1124" s="335">
        <v>0</v>
      </c>
      <c r="F1124" s="335">
        <v>0</v>
      </c>
      <c r="G1124" s="334"/>
      <c r="H1124" s="125" t="str">
        <f t="shared" si="17"/>
        <v>00</v>
      </c>
    </row>
    <row r="1125" spans="1:8" ht="16.5" hidden="1" customHeight="1">
      <c r="A1125" s="125">
        <v>2160602</v>
      </c>
      <c r="B1125" s="274" t="s">
        <v>95</v>
      </c>
      <c r="C1125" s="335"/>
      <c r="D1125" s="335"/>
      <c r="E1125" s="335">
        <v>0</v>
      </c>
      <c r="F1125" s="335">
        <v>0</v>
      </c>
      <c r="G1125" s="334"/>
      <c r="H1125" s="125" t="str">
        <f t="shared" si="17"/>
        <v>00</v>
      </c>
    </row>
    <row r="1126" spans="1:8" ht="16.5" hidden="1" customHeight="1">
      <c r="A1126" s="125">
        <v>2160603</v>
      </c>
      <c r="B1126" s="274" t="s">
        <v>96</v>
      </c>
      <c r="C1126" s="335"/>
      <c r="D1126" s="335"/>
      <c r="E1126" s="335">
        <v>0</v>
      </c>
      <c r="F1126" s="335">
        <v>0</v>
      </c>
      <c r="G1126" s="334"/>
      <c r="H1126" s="125" t="str">
        <f t="shared" si="17"/>
        <v>00</v>
      </c>
    </row>
    <row r="1127" spans="1:8" ht="16.5" hidden="1" customHeight="1">
      <c r="A1127" s="125">
        <v>2160607</v>
      </c>
      <c r="B1127" s="274" t="s">
        <v>928</v>
      </c>
      <c r="C1127" s="335"/>
      <c r="D1127" s="335"/>
      <c r="E1127" s="335">
        <v>0</v>
      </c>
      <c r="F1127" s="335">
        <v>0</v>
      </c>
      <c r="G1127" s="334"/>
      <c r="H1127" s="125" t="str">
        <f t="shared" si="17"/>
        <v>00</v>
      </c>
    </row>
    <row r="1128" spans="1:8" ht="16.5" customHeight="1">
      <c r="A1128" s="125">
        <v>2160699</v>
      </c>
      <c r="B1128" s="274" t="s">
        <v>929</v>
      </c>
      <c r="C1128" s="335">
        <v>96</v>
      </c>
      <c r="D1128" s="335">
        <v>96</v>
      </c>
      <c r="E1128" s="335">
        <v>49</v>
      </c>
      <c r="F1128" s="335">
        <v>49</v>
      </c>
      <c r="G1128" s="334">
        <v>1</v>
      </c>
      <c r="H1128" s="125" t="str">
        <f t="shared" si="17"/>
        <v>96964949</v>
      </c>
    </row>
    <row r="1129" spans="1:8" ht="16.5" hidden="1" customHeight="1">
      <c r="A1129" s="125">
        <v>21699</v>
      </c>
      <c r="B1129" s="274" t="s">
        <v>930</v>
      </c>
      <c r="C1129" s="335"/>
      <c r="D1129" s="335"/>
      <c r="E1129" s="335">
        <v>0</v>
      </c>
      <c r="F1129" s="335">
        <v>0</v>
      </c>
      <c r="G1129" s="334"/>
      <c r="H1129" s="125" t="str">
        <f t="shared" si="17"/>
        <v>00</v>
      </c>
    </row>
    <row r="1130" spans="1:8" ht="16.5" hidden="1" customHeight="1">
      <c r="A1130" s="125">
        <v>2169901</v>
      </c>
      <c r="B1130" s="274" t="s">
        <v>931</v>
      </c>
      <c r="C1130" s="335"/>
      <c r="D1130" s="335"/>
      <c r="E1130" s="335">
        <v>0</v>
      </c>
      <c r="F1130" s="335">
        <v>0</v>
      </c>
      <c r="G1130" s="334"/>
      <c r="H1130" s="125" t="str">
        <f t="shared" si="17"/>
        <v>00</v>
      </c>
    </row>
    <row r="1131" spans="1:8" ht="16.5" hidden="1" customHeight="1">
      <c r="A1131" s="125">
        <v>2169999</v>
      </c>
      <c r="B1131" s="274" t="s">
        <v>932</v>
      </c>
      <c r="C1131" s="335"/>
      <c r="D1131" s="335"/>
      <c r="E1131" s="335">
        <v>0</v>
      </c>
      <c r="F1131" s="335">
        <v>0</v>
      </c>
      <c r="G1131" s="334"/>
      <c r="H1131" s="125" t="str">
        <f t="shared" si="17"/>
        <v>00</v>
      </c>
    </row>
    <row r="1132" spans="1:8" ht="16.5" hidden="1" customHeight="1">
      <c r="A1132" s="125">
        <v>217</v>
      </c>
      <c r="B1132" s="274" t="s">
        <v>47</v>
      </c>
      <c r="C1132" s="335"/>
      <c r="D1132" s="335"/>
      <c r="E1132" s="335">
        <v>0</v>
      </c>
      <c r="F1132" s="335">
        <v>0</v>
      </c>
      <c r="G1132" s="334"/>
      <c r="H1132" s="125" t="str">
        <f t="shared" si="17"/>
        <v>00</v>
      </c>
    </row>
    <row r="1133" spans="1:8" ht="16.5" hidden="1" customHeight="1">
      <c r="A1133" s="125">
        <v>21701</v>
      </c>
      <c r="B1133" s="274" t="s">
        <v>933</v>
      </c>
      <c r="C1133" s="335"/>
      <c r="D1133" s="335"/>
      <c r="E1133" s="335">
        <v>0</v>
      </c>
      <c r="F1133" s="335">
        <v>0</v>
      </c>
      <c r="G1133" s="334"/>
      <c r="H1133" s="125" t="str">
        <f t="shared" si="17"/>
        <v>00</v>
      </c>
    </row>
    <row r="1134" spans="1:8" ht="16.5" hidden="1" customHeight="1">
      <c r="A1134" s="125">
        <v>2170101</v>
      </c>
      <c r="B1134" s="274" t="s">
        <v>94</v>
      </c>
      <c r="C1134" s="335"/>
      <c r="D1134" s="335"/>
      <c r="E1134" s="335">
        <v>0</v>
      </c>
      <c r="F1134" s="335">
        <v>0</v>
      </c>
      <c r="G1134" s="334"/>
      <c r="H1134" s="125" t="str">
        <f t="shared" si="17"/>
        <v>00</v>
      </c>
    </row>
    <row r="1135" spans="1:8" ht="16.5" hidden="1" customHeight="1">
      <c r="A1135" s="125">
        <v>2170102</v>
      </c>
      <c r="B1135" s="274" t="s">
        <v>95</v>
      </c>
      <c r="C1135" s="335"/>
      <c r="D1135" s="335"/>
      <c r="E1135" s="335">
        <v>0</v>
      </c>
      <c r="F1135" s="335">
        <v>0</v>
      </c>
      <c r="G1135" s="334"/>
      <c r="H1135" s="125" t="str">
        <f t="shared" si="17"/>
        <v>00</v>
      </c>
    </row>
    <row r="1136" spans="1:8" ht="16.5" hidden="1" customHeight="1">
      <c r="A1136" s="125">
        <v>2170103</v>
      </c>
      <c r="B1136" s="274" t="s">
        <v>96</v>
      </c>
      <c r="C1136" s="335"/>
      <c r="D1136" s="335"/>
      <c r="E1136" s="335">
        <v>0</v>
      </c>
      <c r="F1136" s="335">
        <v>0</v>
      </c>
      <c r="G1136" s="334"/>
      <c r="H1136" s="125" t="str">
        <f t="shared" si="17"/>
        <v>00</v>
      </c>
    </row>
    <row r="1137" spans="1:8" ht="16.5" hidden="1" customHeight="1">
      <c r="A1137" s="125">
        <v>2170104</v>
      </c>
      <c r="B1137" s="274" t="s">
        <v>934</v>
      </c>
      <c r="C1137" s="335"/>
      <c r="D1137" s="335"/>
      <c r="E1137" s="335">
        <v>0</v>
      </c>
      <c r="F1137" s="335">
        <v>0</v>
      </c>
      <c r="G1137" s="334"/>
      <c r="H1137" s="125" t="str">
        <f t="shared" si="17"/>
        <v>00</v>
      </c>
    </row>
    <row r="1138" spans="1:8" ht="16.5" hidden="1" customHeight="1">
      <c r="A1138" s="125">
        <v>2170150</v>
      </c>
      <c r="B1138" s="274" t="s">
        <v>103</v>
      </c>
      <c r="C1138" s="335"/>
      <c r="D1138" s="335"/>
      <c r="E1138" s="335">
        <v>0</v>
      </c>
      <c r="F1138" s="335">
        <v>0</v>
      </c>
      <c r="G1138" s="334"/>
      <c r="H1138" s="125" t="str">
        <f t="shared" si="17"/>
        <v>00</v>
      </c>
    </row>
    <row r="1139" spans="1:8" ht="16.5" hidden="1" customHeight="1">
      <c r="A1139" s="125">
        <v>2170199</v>
      </c>
      <c r="B1139" s="274" t="s">
        <v>935</v>
      </c>
      <c r="C1139" s="335"/>
      <c r="D1139" s="335"/>
      <c r="E1139" s="335">
        <v>0</v>
      </c>
      <c r="F1139" s="335">
        <v>0</v>
      </c>
      <c r="G1139" s="334"/>
      <c r="H1139" s="125" t="str">
        <f t="shared" si="17"/>
        <v>00</v>
      </c>
    </row>
    <row r="1140" spans="1:8" ht="16.5" hidden="1" customHeight="1">
      <c r="A1140" s="125">
        <v>21702</v>
      </c>
      <c r="B1140" s="274" t="s">
        <v>936</v>
      </c>
      <c r="C1140" s="335"/>
      <c r="D1140" s="335"/>
      <c r="E1140" s="335">
        <v>0</v>
      </c>
      <c r="F1140" s="335">
        <v>0</v>
      </c>
      <c r="G1140" s="334"/>
      <c r="H1140" s="125" t="str">
        <f t="shared" si="17"/>
        <v>00</v>
      </c>
    </row>
    <row r="1141" spans="1:8" ht="16.5" hidden="1" customHeight="1">
      <c r="A1141" s="125">
        <v>2170201</v>
      </c>
      <c r="B1141" s="274" t="s">
        <v>937</v>
      </c>
      <c r="C1141" s="335"/>
      <c r="D1141" s="335"/>
      <c r="E1141" s="335">
        <v>0</v>
      </c>
      <c r="F1141" s="335">
        <v>0</v>
      </c>
      <c r="G1141" s="334"/>
      <c r="H1141" s="125" t="str">
        <f t="shared" si="17"/>
        <v>00</v>
      </c>
    </row>
    <row r="1142" spans="1:8" ht="16.5" hidden="1" customHeight="1">
      <c r="A1142" s="125">
        <v>2170202</v>
      </c>
      <c r="B1142" s="274" t="s">
        <v>938</v>
      </c>
      <c r="C1142" s="335"/>
      <c r="D1142" s="335"/>
      <c r="E1142" s="335">
        <v>0</v>
      </c>
      <c r="F1142" s="335">
        <v>0</v>
      </c>
      <c r="G1142" s="334"/>
      <c r="H1142" s="125" t="str">
        <f t="shared" si="17"/>
        <v>00</v>
      </c>
    </row>
    <row r="1143" spans="1:8" ht="16.5" hidden="1" customHeight="1">
      <c r="A1143" s="125">
        <v>2170203</v>
      </c>
      <c r="B1143" s="274" t="s">
        <v>939</v>
      </c>
      <c r="C1143" s="335"/>
      <c r="D1143" s="335"/>
      <c r="E1143" s="335">
        <v>0</v>
      </c>
      <c r="F1143" s="335">
        <v>0</v>
      </c>
      <c r="G1143" s="334"/>
      <c r="H1143" s="125" t="str">
        <f t="shared" si="17"/>
        <v>00</v>
      </c>
    </row>
    <row r="1144" spans="1:8" ht="16.5" hidden="1" customHeight="1">
      <c r="A1144" s="125">
        <v>2170204</v>
      </c>
      <c r="B1144" s="274" t="s">
        <v>940</v>
      </c>
      <c r="C1144" s="335"/>
      <c r="D1144" s="335"/>
      <c r="E1144" s="335">
        <v>0</v>
      </c>
      <c r="F1144" s="335">
        <v>0</v>
      </c>
      <c r="G1144" s="334"/>
      <c r="H1144" s="125" t="str">
        <f t="shared" si="17"/>
        <v>00</v>
      </c>
    </row>
    <row r="1145" spans="1:8" ht="16.5" hidden="1" customHeight="1">
      <c r="A1145" s="125">
        <v>2170205</v>
      </c>
      <c r="B1145" s="274" t="s">
        <v>941</v>
      </c>
      <c r="C1145" s="335"/>
      <c r="D1145" s="335"/>
      <c r="E1145" s="335">
        <v>0</v>
      </c>
      <c r="F1145" s="335">
        <v>0</v>
      </c>
      <c r="G1145" s="334"/>
      <c r="H1145" s="125" t="str">
        <f t="shared" si="17"/>
        <v>00</v>
      </c>
    </row>
    <row r="1146" spans="1:8" ht="16.5" hidden="1" customHeight="1">
      <c r="A1146" s="125">
        <v>2170206</v>
      </c>
      <c r="B1146" s="274" t="s">
        <v>942</v>
      </c>
      <c r="C1146" s="335"/>
      <c r="D1146" s="335"/>
      <c r="E1146" s="335">
        <v>0</v>
      </c>
      <c r="F1146" s="335">
        <v>0</v>
      </c>
      <c r="G1146" s="334"/>
      <c r="H1146" s="125" t="str">
        <f t="shared" si="17"/>
        <v>00</v>
      </c>
    </row>
    <row r="1147" spans="1:8" ht="16.5" hidden="1" customHeight="1">
      <c r="A1147" s="125">
        <v>2170207</v>
      </c>
      <c r="B1147" s="274" t="s">
        <v>943</v>
      </c>
      <c r="C1147" s="335"/>
      <c r="D1147" s="335"/>
      <c r="E1147" s="335">
        <v>0</v>
      </c>
      <c r="F1147" s="335">
        <v>0</v>
      </c>
      <c r="G1147" s="334"/>
      <c r="H1147" s="125" t="str">
        <f t="shared" si="17"/>
        <v>00</v>
      </c>
    </row>
    <row r="1148" spans="1:8" ht="16.5" hidden="1" customHeight="1">
      <c r="A1148" s="125">
        <v>2170208</v>
      </c>
      <c r="B1148" s="274" t="s">
        <v>944</v>
      </c>
      <c r="C1148" s="335"/>
      <c r="D1148" s="335"/>
      <c r="E1148" s="335">
        <v>0</v>
      </c>
      <c r="F1148" s="335">
        <v>0</v>
      </c>
      <c r="G1148" s="334"/>
      <c r="H1148" s="125" t="str">
        <f t="shared" si="17"/>
        <v>00</v>
      </c>
    </row>
    <row r="1149" spans="1:8" ht="16.5" hidden="1" customHeight="1">
      <c r="A1149" s="125">
        <v>2170299</v>
      </c>
      <c r="B1149" s="274" t="s">
        <v>945</v>
      </c>
      <c r="C1149" s="335"/>
      <c r="D1149" s="335"/>
      <c r="E1149" s="335">
        <v>0</v>
      </c>
      <c r="F1149" s="335">
        <v>0</v>
      </c>
      <c r="G1149" s="334"/>
      <c r="H1149" s="125" t="str">
        <f t="shared" si="17"/>
        <v>00</v>
      </c>
    </row>
    <row r="1150" spans="1:8" ht="16.5" hidden="1" customHeight="1">
      <c r="A1150" s="125">
        <v>21703</v>
      </c>
      <c r="B1150" s="274" t="s">
        <v>946</v>
      </c>
      <c r="C1150" s="335"/>
      <c r="D1150" s="335"/>
      <c r="E1150" s="335">
        <v>0</v>
      </c>
      <c r="F1150" s="335">
        <v>0</v>
      </c>
      <c r="G1150" s="334"/>
      <c r="H1150" s="125" t="str">
        <f t="shared" si="17"/>
        <v>00</v>
      </c>
    </row>
    <row r="1151" spans="1:8" ht="16.5" hidden="1" customHeight="1">
      <c r="A1151" s="125">
        <v>2170301</v>
      </c>
      <c r="B1151" s="274" t="s">
        <v>947</v>
      </c>
      <c r="C1151" s="335"/>
      <c r="D1151" s="335"/>
      <c r="E1151" s="335">
        <v>0</v>
      </c>
      <c r="F1151" s="335">
        <v>0</v>
      </c>
      <c r="G1151" s="334"/>
      <c r="H1151" s="125" t="str">
        <f t="shared" si="17"/>
        <v>00</v>
      </c>
    </row>
    <row r="1152" spans="1:8" ht="16.5" hidden="1" customHeight="1">
      <c r="A1152" s="125">
        <v>2170302</v>
      </c>
      <c r="B1152" s="274" t="s">
        <v>948</v>
      </c>
      <c r="C1152" s="335"/>
      <c r="D1152" s="335"/>
      <c r="E1152" s="335">
        <v>0</v>
      </c>
      <c r="F1152" s="335">
        <v>0</v>
      </c>
      <c r="G1152" s="334"/>
      <c r="H1152" s="125" t="str">
        <f t="shared" si="17"/>
        <v>00</v>
      </c>
    </row>
    <row r="1153" spans="1:8" ht="16.5" hidden="1" customHeight="1">
      <c r="A1153" s="125">
        <v>2170303</v>
      </c>
      <c r="B1153" s="274" t="s">
        <v>949</v>
      </c>
      <c r="C1153" s="335"/>
      <c r="D1153" s="335"/>
      <c r="E1153" s="335">
        <v>0</v>
      </c>
      <c r="F1153" s="335">
        <v>0</v>
      </c>
      <c r="G1153" s="334"/>
      <c r="H1153" s="125" t="str">
        <f t="shared" si="17"/>
        <v>00</v>
      </c>
    </row>
    <row r="1154" spans="1:8" ht="16.5" hidden="1" customHeight="1">
      <c r="A1154" s="125">
        <v>2170304</v>
      </c>
      <c r="B1154" s="274" t="s">
        <v>950</v>
      </c>
      <c r="C1154" s="335"/>
      <c r="D1154" s="335"/>
      <c r="E1154" s="335">
        <v>0</v>
      </c>
      <c r="F1154" s="335">
        <v>0</v>
      </c>
      <c r="G1154" s="334"/>
      <c r="H1154" s="125" t="str">
        <f t="shared" si="17"/>
        <v>00</v>
      </c>
    </row>
    <row r="1155" spans="1:8" ht="16.5" hidden="1" customHeight="1">
      <c r="A1155" s="125">
        <v>2170399</v>
      </c>
      <c r="B1155" s="274" t="s">
        <v>951</v>
      </c>
      <c r="C1155" s="335"/>
      <c r="D1155" s="335"/>
      <c r="E1155" s="335">
        <v>0</v>
      </c>
      <c r="F1155" s="335">
        <v>0</v>
      </c>
      <c r="G1155" s="334"/>
      <c r="H1155" s="125" t="str">
        <f t="shared" si="17"/>
        <v>00</v>
      </c>
    </row>
    <row r="1156" spans="1:8" ht="16.5" hidden="1" customHeight="1">
      <c r="A1156" s="125">
        <v>21704</v>
      </c>
      <c r="B1156" s="274" t="s">
        <v>952</v>
      </c>
      <c r="C1156" s="335"/>
      <c r="D1156" s="335"/>
      <c r="E1156" s="335">
        <v>0</v>
      </c>
      <c r="F1156" s="335">
        <v>0</v>
      </c>
      <c r="G1156" s="334"/>
      <c r="H1156" s="125" t="str">
        <f t="shared" si="17"/>
        <v>00</v>
      </c>
    </row>
    <row r="1157" spans="1:8" ht="16.5" hidden="1" customHeight="1">
      <c r="A1157" s="125">
        <v>2170401</v>
      </c>
      <c r="B1157" s="274" t="s">
        <v>953</v>
      </c>
      <c r="C1157" s="335"/>
      <c r="D1157" s="335"/>
      <c r="E1157" s="335">
        <v>0</v>
      </c>
      <c r="F1157" s="335">
        <v>0</v>
      </c>
      <c r="G1157" s="334"/>
      <c r="H1157" s="125" t="str">
        <f t="shared" si="17"/>
        <v>00</v>
      </c>
    </row>
    <row r="1158" spans="1:8" ht="16.5" hidden="1" customHeight="1">
      <c r="A1158" s="125">
        <v>2170499</v>
      </c>
      <c r="B1158" s="274" t="s">
        <v>954</v>
      </c>
      <c r="C1158" s="335"/>
      <c r="D1158" s="335"/>
      <c r="E1158" s="335">
        <v>0</v>
      </c>
      <c r="F1158" s="335">
        <v>0</v>
      </c>
      <c r="G1158" s="334"/>
      <c r="H1158" s="125" t="str">
        <f t="shared" si="17"/>
        <v>00</v>
      </c>
    </row>
    <row r="1159" spans="1:8" ht="16.5" hidden="1" customHeight="1">
      <c r="A1159" s="125">
        <v>21799</v>
      </c>
      <c r="B1159" s="274" t="s">
        <v>955</v>
      </c>
      <c r="C1159" s="335"/>
      <c r="D1159" s="335"/>
      <c r="E1159" s="335">
        <v>0</v>
      </c>
      <c r="F1159" s="335">
        <v>0</v>
      </c>
      <c r="G1159" s="334"/>
      <c r="H1159" s="125" t="str">
        <f t="shared" ref="H1159:H1222" si="18">C1159&amp;D1159&amp;E1159&amp;F1159</f>
        <v>00</v>
      </c>
    </row>
    <row r="1160" spans="1:8" ht="16.5" hidden="1" customHeight="1">
      <c r="A1160" s="125">
        <v>2179901</v>
      </c>
      <c r="B1160" s="274" t="s">
        <v>956</v>
      </c>
      <c r="C1160" s="335"/>
      <c r="D1160" s="335"/>
      <c r="E1160" s="335">
        <v>0</v>
      </c>
      <c r="F1160" s="335">
        <v>0</v>
      </c>
      <c r="G1160" s="334"/>
      <c r="H1160" s="125" t="str">
        <f t="shared" si="18"/>
        <v>00</v>
      </c>
    </row>
    <row r="1161" spans="1:8" ht="16.5" hidden="1" customHeight="1">
      <c r="A1161" s="125">
        <v>219</v>
      </c>
      <c r="B1161" s="274" t="s">
        <v>49</v>
      </c>
      <c r="C1161" s="335"/>
      <c r="D1161" s="335"/>
      <c r="E1161" s="335">
        <v>0</v>
      </c>
      <c r="F1161" s="335">
        <v>0</v>
      </c>
      <c r="G1161" s="334"/>
      <c r="H1161" s="125" t="str">
        <f t="shared" si="18"/>
        <v>00</v>
      </c>
    </row>
    <row r="1162" spans="1:8" ht="16.5" hidden="1" customHeight="1">
      <c r="A1162" s="125">
        <v>21901</v>
      </c>
      <c r="B1162" s="274" t="s">
        <v>957</v>
      </c>
      <c r="C1162" s="335"/>
      <c r="D1162" s="335"/>
      <c r="E1162" s="335">
        <v>0</v>
      </c>
      <c r="F1162" s="335">
        <v>0</v>
      </c>
      <c r="G1162" s="334"/>
      <c r="H1162" s="125" t="str">
        <f t="shared" si="18"/>
        <v>00</v>
      </c>
    </row>
    <row r="1163" spans="1:8" ht="16.5" hidden="1" customHeight="1">
      <c r="A1163" s="125">
        <v>21902</v>
      </c>
      <c r="B1163" s="274" t="s">
        <v>958</v>
      </c>
      <c r="C1163" s="335"/>
      <c r="D1163" s="335"/>
      <c r="E1163" s="335">
        <v>0</v>
      </c>
      <c r="F1163" s="335">
        <v>0</v>
      </c>
      <c r="G1163" s="334"/>
      <c r="H1163" s="125" t="str">
        <f t="shared" si="18"/>
        <v>00</v>
      </c>
    </row>
    <row r="1164" spans="1:8" ht="16.5" hidden="1" customHeight="1">
      <c r="A1164" s="125">
        <v>21903</v>
      </c>
      <c r="B1164" s="274" t="s">
        <v>959</v>
      </c>
      <c r="C1164" s="335"/>
      <c r="D1164" s="335"/>
      <c r="E1164" s="335">
        <v>0</v>
      </c>
      <c r="F1164" s="335">
        <v>0</v>
      </c>
      <c r="G1164" s="334"/>
      <c r="H1164" s="125" t="str">
        <f t="shared" si="18"/>
        <v>00</v>
      </c>
    </row>
    <row r="1165" spans="1:8" ht="16.5" hidden="1" customHeight="1">
      <c r="A1165" s="125">
        <v>21904</v>
      </c>
      <c r="B1165" s="274" t="s">
        <v>960</v>
      </c>
      <c r="C1165" s="335"/>
      <c r="D1165" s="335"/>
      <c r="E1165" s="335">
        <v>0</v>
      </c>
      <c r="F1165" s="335">
        <v>0</v>
      </c>
      <c r="G1165" s="334"/>
      <c r="H1165" s="125" t="str">
        <f t="shared" si="18"/>
        <v>00</v>
      </c>
    </row>
    <row r="1166" spans="1:8" ht="16.5" hidden="1" customHeight="1">
      <c r="A1166" s="125">
        <v>21905</v>
      </c>
      <c r="B1166" s="274" t="s">
        <v>961</v>
      </c>
      <c r="C1166" s="335"/>
      <c r="D1166" s="335"/>
      <c r="E1166" s="335">
        <v>0</v>
      </c>
      <c r="F1166" s="335">
        <v>0</v>
      </c>
      <c r="G1166" s="334"/>
      <c r="H1166" s="125" t="str">
        <f t="shared" si="18"/>
        <v>00</v>
      </c>
    </row>
    <row r="1167" spans="1:8" ht="16.5" hidden="1" customHeight="1">
      <c r="A1167" s="125">
        <v>21906</v>
      </c>
      <c r="B1167" s="274" t="s">
        <v>719</v>
      </c>
      <c r="C1167" s="335"/>
      <c r="D1167" s="335"/>
      <c r="E1167" s="335">
        <v>0</v>
      </c>
      <c r="F1167" s="335">
        <v>0</v>
      </c>
      <c r="G1167" s="334"/>
      <c r="H1167" s="125" t="str">
        <f t="shared" si="18"/>
        <v>00</v>
      </c>
    </row>
    <row r="1168" spans="1:8" ht="16.5" hidden="1" customHeight="1">
      <c r="A1168" s="125">
        <v>21907</v>
      </c>
      <c r="B1168" s="274" t="s">
        <v>962</v>
      </c>
      <c r="C1168" s="335"/>
      <c r="D1168" s="335"/>
      <c r="E1168" s="335">
        <v>0</v>
      </c>
      <c r="F1168" s="335">
        <v>0</v>
      </c>
      <c r="G1168" s="334"/>
      <c r="H1168" s="125" t="str">
        <f t="shared" si="18"/>
        <v>00</v>
      </c>
    </row>
    <row r="1169" spans="1:8" ht="16.5" hidden="1" customHeight="1">
      <c r="A1169" s="125">
        <v>21908</v>
      </c>
      <c r="B1169" s="274" t="s">
        <v>963</v>
      </c>
      <c r="C1169" s="335"/>
      <c r="D1169" s="335"/>
      <c r="E1169" s="335">
        <v>0</v>
      </c>
      <c r="F1169" s="335">
        <v>0</v>
      </c>
      <c r="G1169" s="334"/>
      <c r="H1169" s="125" t="str">
        <f t="shared" si="18"/>
        <v>00</v>
      </c>
    </row>
    <row r="1170" spans="1:8" ht="16.5" hidden="1" customHeight="1">
      <c r="A1170" s="125">
        <v>21999</v>
      </c>
      <c r="B1170" s="274" t="s">
        <v>964</v>
      </c>
      <c r="C1170" s="335"/>
      <c r="D1170" s="335"/>
      <c r="E1170" s="335">
        <v>0</v>
      </c>
      <c r="F1170" s="335">
        <v>0</v>
      </c>
      <c r="G1170" s="334"/>
      <c r="H1170" s="125" t="str">
        <f t="shared" si="18"/>
        <v>00</v>
      </c>
    </row>
    <row r="1171" spans="1:8" ht="16.5" customHeight="1">
      <c r="A1171" s="125">
        <v>220</v>
      </c>
      <c r="B1171" s="274" t="s">
        <v>51</v>
      </c>
      <c r="C1171" s="335">
        <v>8394</v>
      </c>
      <c r="D1171" s="335">
        <v>8394</v>
      </c>
      <c r="E1171" s="335">
        <v>3094.53</v>
      </c>
      <c r="F1171" s="335">
        <v>3094.53</v>
      </c>
      <c r="G1171" s="334">
        <v>1</v>
      </c>
      <c r="H1171" s="125" t="str">
        <f t="shared" si="18"/>
        <v>839483943094.533094.53</v>
      </c>
    </row>
    <row r="1172" spans="1:8" ht="16.5" customHeight="1">
      <c r="A1172" s="125">
        <v>22001</v>
      </c>
      <c r="B1172" s="274" t="s">
        <v>965</v>
      </c>
      <c r="C1172" s="335">
        <v>7969</v>
      </c>
      <c r="D1172" s="335">
        <v>7969</v>
      </c>
      <c r="E1172" s="335">
        <v>3074.26</v>
      </c>
      <c r="F1172" s="335">
        <v>3074.26</v>
      </c>
      <c r="G1172" s="334">
        <v>1</v>
      </c>
      <c r="H1172" s="125" t="str">
        <f t="shared" si="18"/>
        <v>796979693074.263074.26</v>
      </c>
    </row>
    <row r="1173" spans="1:8" ht="16.5" customHeight="1">
      <c r="A1173" s="125">
        <v>2200101</v>
      </c>
      <c r="B1173" s="274" t="s">
        <v>94</v>
      </c>
      <c r="C1173" s="335">
        <v>573</v>
      </c>
      <c r="D1173" s="335">
        <v>573</v>
      </c>
      <c r="E1173" s="335">
        <v>415.98</v>
      </c>
      <c r="F1173" s="335">
        <v>415.98</v>
      </c>
      <c r="G1173" s="334">
        <v>1</v>
      </c>
      <c r="H1173" s="125" t="str">
        <f t="shared" si="18"/>
        <v>573573415.98415.98</v>
      </c>
    </row>
    <row r="1174" spans="1:8" ht="16.5" customHeight="1">
      <c r="A1174" s="125">
        <v>2200102</v>
      </c>
      <c r="B1174" s="274" t="s">
        <v>95</v>
      </c>
      <c r="C1174" s="335">
        <v>944</v>
      </c>
      <c r="D1174" s="335">
        <v>944</v>
      </c>
      <c r="E1174" s="335">
        <v>0</v>
      </c>
      <c r="F1174" s="335">
        <v>0</v>
      </c>
      <c r="G1174" s="334"/>
      <c r="H1174" s="125" t="str">
        <f t="shared" si="18"/>
        <v>94494400</v>
      </c>
    </row>
    <row r="1175" spans="1:8" ht="16.5" hidden="1" customHeight="1">
      <c r="A1175" s="125">
        <v>2200103</v>
      </c>
      <c r="B1175" s="274" t="s">
        <v>96</v>
      </c>
      <c r="C1175" s="335"/>
      <c r="D1175" s="335"/>
      <c r="E1175" s="335">
        <v>0</v>
      </c>
      <c r="F1175" s="335">
        <v>0</v>
      </c>
      <c r="G1175" s="334"/>
      <c r="H1175" s="125" t="str">
        <f t="shared" si="18"/>
        <v>00</v>
      </c>
    </row>
    <row r="1176" spans="1:8" ht="16.5" hidden="1" customHeight="1">
      <c r="A1176" s="125">
        <v>2200104</v>
      </c>
      <c r="B1176" s="274" t="s">
        <v>966</v>
      </c>
      <c r="C1176" s="335"/>
      <c r="D1176" s="335"/>
      <c r="E1176" s="335">
        <v>0</v>
      </c>
      <c r="F1176" s="335">
        <v>0</v>
      </c>
      <c r="G1176" s="334"/>
      <c r="H1176" s="125" t="str">
        <f t="shared" si="18"/>
        <v>00</v>
      </c>
    </row>
    <row r="1177" spans="1:8" ht="16.5" hidden="1" customHeight="1">
      <c r="A1177" s="125">
        <v>2200105</v>
      </c>
      <c r="B1177" s="274" t="s">
        <v>967</v>
      </c>
      <c r="C1177" s="335"/>
      <c r="D1177" s="335"/>
      <c r="E1177" s="335">
        <v>0</v>
      </c>
      <c r="F1177" s="335">
        <v>0</v>
      </c>
      <c r="G1177" s="334"/>
      <c r="H1177" s="125" t="str">
        <f t="shared" si="18"/>
        <v>00</v>
      </c>
    </row>
    <row r="1178" spans="1:8" ht="16.5" hidden="1" customHeight="1">
      <c r="A1178" s="125">
        <v>2200106</v>
      </c>
      <c r="B1178" s="274" t="s">
        <v>968</v>
      </c>
      <c r="C1178" s="335"/>
      <c r="D1178" s="335"/>
      <c r="E1178" s="335">
        <v>0</v>
      </c>
      <c r="F1178" s="335">
        <v>0</v>
      </c>
      <c r="G1178" s="334"/>
      <c r="H1178" s="125" t="str">
        <f t="shared" si="18"/>
        <v>00</v>
      </c>
    </row>
    <row r="1179" spans="1:8" ht="16.5" hidden="1" customHeight="1">
      <c r="A1179" s="125">
        <v>2200107</v>
      </c>
      <c r="B1179" s="274" t="s">
        <v>969</v>
      </c>
      <c r="C1179" s="335"/>
      <c r="D1179" s="335"/>
      <c r="E1179" s="335">
        <v>0</v>
      </c>
      <c r="F1179" s="335">
        <v>0</v>
      </c>
      <c r="G1179" s="334"/>
      <c r="H1179" s="125" t="str">
        <f t="shared" si="18"/>
        <v>00</v>
      </c>
    </row>
    <row r="1180" spans="1:8" ht="16.5" hidden="1" customHeight="1">
      <c r="A1180" s="125">
        <v>2200108</v>
      </c>
      <c r="B1180" s="274" t="s">
        <v>970</v>
      </c>
      <c r="C1180" s="335"/>
      <c r="D1180" s="335"/>
      <c r="E1180" s="335">
        <v>0</v>
      </c>
      <c r="F1180" s="335">
        <v>0</v>
      </c>
      <c r="G1180" s="334"/>
      <c r="H1180" s="125" t="str">
        <f t="shared" si="18"/>
        <v>00</v>
      </c>
    </row>
    <row r="1181" spans="1:8" ht="16.5" hidden="1" customHeight="1">
      <c r="A1181" s="125">
        <v>2200109</v>
      </c>
      <c r="B1181" s="274" t="s">
        <v>971</v>
      </c>
      <c r="C1181" s="335"/>
      <c r="D1181" s="335"/>
      <c r="E1181" s="335">
        <v>0</v>
      </c>
      <c r="F1181" s="335">
        <v>0</v>
      </c>
      <c r="G1181" s="334"/>
      <c r="H1181" s="125" t="str">
        <f t="shared" si="18"/>
        <v>00</v>
      </c>
    </row>
    <row r="1182" spans="1:8" ht="16.5" customHeight="1">
      <c r="A1182" s="125">
        <v>2200110</v>
      </c>
      <c r="B1182" s="274" t="s">
        <v>972</v>
      </c>
      <c r="C1182" s="335">
        <v>4325</v>
      </c>
      <c r="D1182" s="335">
        <v>4325</v>
      </c>
      <c r="E1182" s="335">
        <v>0</v>
      </c>
      <c r="F1182" s="335">
        <v>0</v>
      </c>
      <c r="G1182" s="334"/>
      <c r="H1182" s="125" t="str">
        <f t="shared" si="18"/>
        <v>4325432500</v>
      </c>
    </row>
    <row r="1183" spans="1:8" ht="16.5" hidden="1" customHeight="1">
      <c r="A1183" s="125">
        <v>2200112</v>
      </c>
      <c r="B1183" s="274" t="s">
        <v>973</v>
      </c>
      <c r="C1183" s="335"/>
      <c r="D1183" s="335"/>
      <c r="E1183" s="335">
        <v>0</v>
      </c>
      <c r="F1183" s="335">
        <v>0</v>
      </c>
      <c r="G1183" s="334"/>
      <c r="H1183" s="125" t="str">
        <f t="shared" si="18"/>
        <v>00</v>
      </c>
    </row>
    <row r="1184" spans="1:8" ht="16.5" hidden="1" customHeight="1">
      <c r="A1184" s="125">
        <v>2200113</v>
      </c>
      <c r="B1184" s="274" t="s">
        <v>974</v>
      </c>
      <c r="C1184" s="335"/>
      <c r="D1184" s="335"/>
      <c r="E1184" s="335">
        <v>0</v>
      </c>
      <c r="F1184" s="335">
        <v>0</v>
      </c>
      <c r="G1184" s="334"/>
      <c r="H1184" s="125" t="str">
        <f t="shared" si="18"/>
        <v>00</v>
      </c>
    </row>
    <row r="1185" spans="1:8" ht="16.5" hidden="1" customHeight="1">
      <c r="A1185" s="125">
        <v>2200114</v>
      </c>
      <c r="B1185" s="274" t="s">
        <v>975</v>
      </c>
      <c r="C1185" s="335"/>
      <c r="D1185" s="335"/>
      <c r="E1185" s="335">
        <v>0</v>
      </c>
      <c r="F1185" s="335">
        <v>0</v>
      </c>
      <c r="G1185" s="334"/>
      <c r="H1185" s="125" t="str">
        <f t="shared" si="18"/>
        <v>00</v>
      </c>
    </row>
    <row r="1186" spans="1:8" ht="16.5" hidden="1" customHeight="1">
      <c r="A1186" s="125">
        <v>2200115</v>
      </c>
      <c r="B1186" s="274" t="s">
        <v>976</v>
      </c>
      <c r="C1186" s="335"/>
      <c r="D1186" s="335"/>
      <c r="E1186" s="335">
        <v>0</v>
      </c>
      <c r="F1186" s="335">
        <v>0</v>
      </c>
      <c r="G1186" s="334"/>
      <c r="H1186" s="125" t="str">
        <f t="shared" si="18"/>
        <v>00</v>
      </c>
    </row>
    <row r="1187" spans="1:8" ht="16.5" hidden="1" customHeight="1">
      <c r="A1187" s="125">
        <v>2200116</v>
      </c>
      <c r="B1187" s="274" t="s">
        <v>977</v>
      </c>
      <c r="C1187" s="335"/>
      <c r="D1187" s="335"/>
      <c r="E1187" s="335">
        <v>0</v>
      </c>
      <c r="F1187" s="335">
        <v>0</v>
      </c>
      <c r="G1187" s="334"/>
      <c r="H1187" s="125" t="str">
        <f t="shared" si="18"/>
        <v>00</v>
      </c>
    </row>
    <row r="1188" spans="1:8" ht="16.5" hidden="1" customHeight="1">
      <c r="A1188" s="125">
        <v>2200119</v>
      </c>
      <c r="B1188" s="274" t="s">
        <v>978</v>
      </c>
      <c r="C1188" s="335"/>
      <c r="D1188" s="335"/>
      <c r="E1188" s="335">
        <v>0</v>
      </c>
      <c r="F1188" s="335">
        <v>0</v>
      </c>
      <c r="G1188" s="334"/>
      <c r="H1188" s="125" t="str">
        <f t="shared" si="18"/>
        <v>00</v>
      </c>
    </row>
    <row r="1189" spans="1:8" ht="16.5" customHeight="1">
      <c r="A1189" s="125">
        <v>2200150</v>
      </c>
      <c r="B1189" s="274" t="s">
        <v>103</v>
      </c>
      <c r="C1189" s="335">
        <v>1927</v>
      </c>
      <c r="D1189" s="335">
        <v>1927</v>
      </c>
      <c r="E1189" s="335">
        <v>2183.9499999999998</v>
      </c>
      <c r="F1189" s="335">
        <v>2183.9499999999998</v>
      </c>
      <c r="G1189" s="334">
        <v>1</v>
      </c>
      <c r="H1189" s="125" t="str">
        <f t="shared" si="18"/>
        <v>192719272183.952183.95</v>
      </c>
    </row>
    <row r="1190" spans="1:8" ht="16.5" customHeight="1">
      <c r="A1190" s="125">
        <v>2200199</v>
      </c>
      <c r="B1190" s="274" t="s">
        <v>979</v>
      </c>
      <c r="C1190" s="335">
        <v>100</v>
      </c>
      <c r="D1190" s="335">
        <v>100</v>
      </c>
      <c r="E1190" s="335">
        <v>474.33</v>
      </c>
      <c r="F1190" s="335">
        <v>474.33</v>
      </c>
      <c r="G1190" s="334">
        <v>1</v>
      </c>
      <c r="H1190" s="125" t="str">
        <f t="shared" si="18"/>
        <v>100100474.33474.33</v>
      </c>
    </row>
    <row r="1191" spans="1:8" ht="16.5" hidden="1" customHeight="1">
      <c r="A1191" s="125">
        <v>22002</v>
      </c>
      <c r="B1191" s="274" t="s">
        <v>980</v>
      </c>
      <c r="C1191" s="335"/>
      <c r="D1191" s="335"/>
      <c r="E1191" s="335">
        <v>0</v>
      </c>
      <c r="F1191" s="335">
        <v>0</v>
      </c>
      <c r="G1191" s="334"/>
      <c r="H1191" s="125" t="str">
        <f t="shared" si="18"/>
        <v>00</v>
      </c>
    </row>
    <row r="1192" spans="1:8" ht="16.5" hidden="1" customHeight="1">
      <c r="A1192" s="125">
        <v>2200201</v>
      </c>
      <c r="B1192" s="274" t="s">
        <v>94</v>
      </c>
      <c r="C1192" s="335"/>
      <c r="D1192" s="335"/>
      <c r="E1192" s="335">
        <v>0</v>
      </c>
      <c r="F1192" s="335">
        <v>0</v>
      </c>
      <c r="G1192" s="334"/>
      <c r="H1192" s="125" t="str">
        <f t="shared" si="18"/>
        <v>00</v>
      </c>
    </row>
    <row r="1193" spans="1:8" ht="16.5" hidden="1" customHeight="1">
      <c r="A1193" s="125">
        <v>2200202</v>
      </c>
      <c r="B1193" s="274" t="s">
        <v>95</v>
      </c>
      <c r="C1193" s="335"/>
      <c r="D1193" s="335"/>
      <c r="E1193" s="335">
        <v>0</v>
      </c>
      <c r="F1193" s="335">
        <v>0</v>
      </c>
      <c r="G1193" s="334"/>
      <c r="H1193" s="125" t="str">
        <f t="shared" si="18"/>
        <v>00</v>
      </c>
    </row>
    <row r="1194" spans="1:8" ht="16.5" hidden="1" customHeight="1">
      <c r="A1194" s="125">
        <v>2200203</v>
      </c>
      <c r="B1194" s="274" t="s">
        <v>96</v>
      </c>
      <c r="C1194" s="335"/>
      <c r="D1194" s="335"/>
      <c r="E1194" s="335">
        <v>0</v>
      </c>
      <c r="F1194" s="335">
        <v>0</v>
      </c>
      <c r="G1194" s="334"/>
      <c r="H1194" s="125" t="str">
        <f t="shared" si="18"/>
        <v>00</v>
      </c>
    </row>
    <row r="1195" spans="1:8" ht="16.5" hidden="1" customHeight="1">
      <c r="A1195" s="125">
        <v>2200204</v>
      </c>
      <c r="B1195" s="274" t="s">
        <v>981</v>
      </c>
      <c r="C1195" s="335"/>
      <c r="D1195" s="335"/>
      <c r="E1195" s="335">
        <v>0</v>
      </c>
      <c r="F1195" s="335">
        <v>0</v>
      </c>
      <c r="G1195" s="334"/>
      <c r="H1195" s="125" t="str">
        <f t="shared" si="18"/>
        <v>00</v>
      </c>
    </row>
    <row r="1196" spans="1:8" ht="16.5" hidden="1" customHeight="1">
      <c r="A1196" s="125">
        <v>2200205</v>
      </c>
      <c r="B1196" s="274" t="s">
        <v>982</v>
      </c>
      <c r="C1196" s="335"/>
      <c r="D1196" s="335"/>
      <c r="E1196" s="335">
        <v>0</v>
      </c>
      <c r="F1196" s="335">
        <v>0</v>
      </c>
      <c r="G1196" s="334"/>
      <c r="H1196" s="125" t="str">
        <f t="shared" si="18"/>
        <v>00</v>
      </c>
    </row>
    <row r="1197" spans="1:8" ht="16.5" hidden="1" customHeight="1">
      <c r="A1197" s="125">
        <v>2200206</v>
      </c>
      <c r="B1197" s="274" t="s">
        <v>983</v>
      </c>
      <c r="C1197" s="335"/>
      <c r="D1197" s="335"/>
      <c r="E1197" s="335">
        <v>0</v>
      </c>
      <c r="F1197" s="335">
        <v>0</v>
      </c>
      <c r="G1197" s="334"/>
      <c r="H1197" s="125" t="str">
        <f t="shared" si="18"/>
        <v>00</v>
      </c>
    </row>
    <row r="1198" spans="1:8" ht="16.5" hidden="1" customHeight="1">
      <c r="A1198" s="125">
        <v>2200207</v>
      </c>
      <c r="B1198" s="274" t="s">
        <v>984</v>
      </c>
      <c r="C1198" s="335"/>
      <c r="D1198" s="335"/>
      <c r="E1198" s="335">
        <v>0</v>
      </c>
      <c r="F1198" s="335">
        <v>0</v>
      </c>
      <c r="G1198" s="334"/>
      <c r="H1198" s="125" t="str">
        <f t="shared" si="18"/>
        <v>00</v>
      </c>
    </row>
    <row r="1199" spans="1:8" ht="16.5" hidden="1" customHeight="1">
      <c r="A1199" s="125">
        <v>2200208</v>
      </c>
      <c r="B1199" s="274" t="s">
        <v>985</v>
      </c>
      <c r="C1199" s="335"/>
      <c r="D1199" s="335"/>
      <c r="E1199" s="335">
        <v>0</v>
      </c>
      <c r="F1199" s="335">
        <v>0</v>
      </c>
      <c r="G1199" s="334"/>
      <c r="H1199" s="125" t="str">
        <f t="shared" si="18"/>
        <v>00</v>
      </c>
    </row>
    <row r="1200" spans="1:8" ht="16.5" hidden="1" customHeight="1">
      <c r="A1200" s="125">
        <v>2200209</v>
      </c>
      <c r="B1200" s="274" t="s">
        <v>986</v>
      </c>
      <c r="C1200" s="335"/>
      <c r="D1200" s="335"/>
      <c r="E1200" s="335">
        <v>0</v>
      </c>
      <c r="F1200" s="335">
        <v>0</v>
      </c>
      <c r="G1200" s="334"/>
      <c r="H1200" s="125" t="str">
        <f t="shared" si="18"/>
        <v>00</v>
      </c>
    </row>
    <row r="1201" spans="1:8" ht="16.5" hidden="1" customHeight="1">
      <c r="A1201" s="125">
        <v>2200210</v>
      </c>
      <c r="B1201" s="274" t="s">
        <v>987</v>
      </c>
      <c r="C1201" s="335"/>
      <c r="D1201" s="335"/>
      <c r="E1201" s="335">
        <v>0</v>
      </c>
      <c r="F1201" s="335">
        <v>0</v>
      </c>
      <c r="G1201" s="334"/>
      <c r="H1201" s="125" t="str">
        <f t="shared" si="18"/>
        <v>00</v>
      </c>
    </row>
    <row r="1202" spans="1:8" ht="16.5" hidden="1" customHeight="1">
      <c r="A1202" s="125">
        <v>2200211</v>
      </c>
      <c r="B1202" s="274" t="s">
        <v>988</v>
      </c>
      <c r="C1202" s="335"/>
      <c r="D1202" s="335"/>
      <c r="E1202" s="335">
        <v>0</v>
      </c>
      <c r="F1202" s="335">
        <v>0</v>
      </c>
      <c r="G1202" s="334"/>
      <c r="H1202" s="125" t="str">
        <f t="shared" si="18"/>
        <v>00</v>
      </c>
    </row>
    <row r="1203" spans="1:8" ht="16.5" hidden="1" customHeight="1">
      <c r="A1203" s="125">
        <v>2200212</v>
      </c>
      <c r="B1203" s="274" t="s">
        <v>989</v>
      </c>
      <c r="C1203" s="335"/>
      <c r="D1203" s="335"/>
      <c r="E1203" s="335">
        <v>0</v>
      </c>
      <c r="F1203" s="335">
        <v>0</v>
      </c>
      <c r="G1203" s="334"/>
      <c r="H1203" s="125" t="str">
        <f t="shared" si="18"/>
        <v>00</v>
      </c>
    </row>
    <row r="1204" spans="1:8" ht="16.5" hidden="1" customHeight="1">
      <c r="A1204" s="125">
        <v>2200213</v>
      </c>
      <c r="B1204" s="274" t="s">
        <v>990</v>
      </c>
      <c r="C1204" s="335"/>
      <c r="D1204" s="335"/>
      <c r="E1204" s="335">
        <v>0</v>
      </c>
      <c r="F1204" s="335">
        <v>0</v>
      </c>
      <c r="G1204" s="334"/>
      <c r="H1204" s="125" t="str">
        <f t="shared" si="18"/>
        <v>00</v>
      </c>
    </row>
    <row r="1205" spans="1:8" ht="16.5" hidden="1" customHeight="1">
      <c r="A1205" s="125">
        <v>2200215</v>
      </c>
      <c r="B1205" s="274" t="s">
        <v>991</v>
      </c>
      <c r="C1205" s="335"/>
      <c r="D1205" s="335"/>
      <c r="E1205" s="335">
        <v>0</v>
      </c>
      <c r="F1205" s="335">
        <v>0</v>
      </c>
      <c r="G1205" s="334"/>
      <c r="H1205" s="125" t="str">
        <f t="shared" si="18"/>
        <v>00</v>
      </c>
    </row>
    <row r="1206" spans="1:8" ht="16.5" hidden="1" customHeight="1">
      <c r="A1206" s="125">
        <v>2200217</v>
      </c>
      <c r="B1206" s="274" t="s">
        <v>992</v>
      </c>
      <c r="C1206" s="335"/>
      <c r="D1206" s="335"/>
      <c r="E1206" s="335">
        <v>0</v>
      </c>
      <c r="F1206" s="335">
        <v>0</v>
      </c>
      <c r="G1206" s="334"/>
      <c r="H1206" s="125" t="str">
        <f t="shared" si="18"/>
        <v>00</v>
      </c>
    </row>
    <row r="1207" spans="1:8" ht="16.5" hidden="1" customHeight="1">
      <c r="A1207" s="125">
        <v>2200218</v>
      </c>
      <c r="B1207" s="274" t="s">
        <v>993</v>
      </c>
      <c r="C1207" s="335"/>
      <c r="D1207" s="335"/>
      <c r="E1207" s="335">
        <v>0</v>
      </c>
      <c r="F1207" s="335">
        <v>0</v>
      </c>
      <c r="G1207" s="334"/>
      <c r="H1207" s="125" t="str">
        <f t="shared" si="18"/>
        <v>00</v>
      </c>
    </row>
    <row r="1208" spans="1:8" ht="16.5" hidden="1" customHeight="1">
      <c r="A1208" s="125">
        <v>2200250</v>
      </c>
      <c r="B1208" s="274" t="s">
        <v>103</v>
      </c>
      <c r="C1208" s="335"/>
      <c r="D1208" s="335"/>
      <c r="E1208" s="335">
        <v>0</v>
      </c>
      <c r="F1208" s="335">
        <v>0</v>
      </c>
      <c r="G1208" s="334"/>
      <c r="H1208" s="125" t="str">
        <f t="shared" si="18"/>
        <v>00</v>
      </c>
    </row>
    <row r="1209" spans="1:8" ht="16.5" hidden="1" customHeight="1">
      <c r="A1209" s="125">
        <v>2200299</v>
      </c>
      <c r="B1209" s="274" t="s">
        <v>994</v>
      </c>
      <c r="C1209" s="335"/>
      <c r="D1209" s="335"/>
      <c r="E1209" s="335">
        <v>0</v>
      </c>
      <c r="F1209" s="335">
        <v>0</v>
      </c>
      <c r="G1209" s="334"/>
      <c r="H1209" s="125" t="str">
        <f t="shared" si="18"/>
        <v>00</v>
      </c>
    </row>
    <row r="1210" spans="1:8" ht="16.5" hidden="1" customHeight="1">
      <c r="A1210" s="125">
        <v>22003</v>
      </c>
      <c r="B1210" s="274" t="s">
        <v>995</v>
      </c>
      <c r="C1210" s="335"/>
      <c r="D1210" s="335"/>
      <c r="E1210" s="335">
        <v>0</v>
      </c>
      <c r="F1210" s="335">
        <v>0</v>
      </c>
      <c r="G1210" s="334"/>
      <c r="H1210" s="125" t="str">
        <f t="shared" si="18"/>
        <v>00</v>
      </c>
    </row>
    <row r="1211" spans="1:8" ht="16.5" hidden="1" customHeight="1">
      <c r="A1211" s="125">
        <v>2200301</v>
      </c>
      <c r="B1211" s="274" t="s">
        <v>94</v>
      </c>
      <c r="C1211" s="335"/>
      <c r="D1211" s="335"/>
      <c r="E1211" s="335">
        <v>0</v>
      </c>
      <c r="F1211" s="335">
        <v>0</v>
      </c>
      <c r="G1211" s="334"/>
      <c r="H1211" s="125" t="str">
        <f t="shared" si="18"/>
        <v>00</v>
      </c>
    </row>
    <row r="1212" spans="1:8" ht="16.5" hidden="1" customHeight="1">
      <c r="A1212" s="125">
        <v>2200302</v>
      </c>
      <c r="B1212" s="274" t="s">
        <v>95</v>
      </c>
      <c r="C1212" s="335"/>
      <c r="D1212" s="335"/>
      <c r="E1212" s="335">
        <v>0</v>
      </c>
      <c r="F1212" s="335">
        <v>0</v>
      </c>
      <c r="G1212" s="334"/>
      <c r="H1212" s="125" t="str">
        <f t="shared" si="18"/>
        <v>00</v>
      </c>
    </row>
    <row r="1213" spans="1:8" ht="16.5" hidden="1" customHeight="1">
      <c r="A1213" s="125">
        <v>2200303</v>
      </c>
      <c r="B1213" s="274" t="s">
        <v>96</v>
      </c>
      <c r="C1213" s="335"/>
      <c r="D1213" s="335"/>
      <c r="E1213" s="335">
        <v>0</v>
      </c>
      <c r="F1213" s="335">
        <v>0</v>
      </c>
      <c r="G1213" s="334"/>
      <c r="H1213" s="125" t="str">
        <f t="shared" si="18"/>
        <v>00</v>
      </c>
    </row>
    <row r="1214" spans="1:8" ht="16.5" hidden="1" customHeight="1">
      <c r="A1214" s="125">
        <v>2200304</v>
      </c>
      <c r="B1214" s="274" t="s">
        <v>996</v>
      </c>
      <c r="C1214" s="335"/>
      <c r="D1214" s="335"/>
      <c r="E1214" s="335">
        <v>0</v>
      </c>
      <c r="F1214" s="335">
        <v>0</v>
      </c>
      <c r="G1214" s="334"/>
      <c r="H1214" s="125" t="str">
        <f t="shared" si="18"/>
        <v>00</v>
      </c>
    </row>
    <row r="1215" spans="1:8" ht="16.5" hidden="1" customHeight="1">
      <c r="A1215" s="125">
        <v>2200305</v>
      </c>
      <c r="B1215" s="274" t="s">
        <v>997</v>
      </c>
      <c r="C1215" s="335"/>
      <c r="D1215" s="335"/>
      <c r="E1215" s="335">
        <v>0</v>
      </c>
      <c r="F1215" s="335">
        <v>0</v>
      </c>
      <c r="G1215" s="334"/>
      <c r="H1215" s="125" t="str">
        <f t="shared" si="18"/>
        <v>00</v>
      </c>
    </row>
    <row r="1216" spans="1:8" ht="16.5" hidden="1" customHeight="1">
      <c r="A1216" s="125">
        <v>2200306</v>
      </c>
      <c r="B1216" s="274" t="s">
        <v>998</v>
      </c>
      <c r="C1216" s="335"/>
      <c r="D1216" s="335"/>
      <c r="E1216" s="335">
        <v>0</v>
      </c>
      <c r="F1216" s="335">
        <v>0</v>
      </c>
      <c r="G1216" s="334"/>
      <c r="H1216" s="125" t="str">
        <f t="shared" si="18"/>
        <v>00</v>
      </c>
    </row>
    <row r="1217" spans="1:8" ht="16.5" hidden="1" customHeight="1">
      <c r="A1217" s="125">
        <v>2200350</v>
      </c>
      <c r="B1217" s="274" t="s">
        <v>103</v>
      </c>
      <c r="C1217" s="335"/>
      <c r="D1217" s="335"/>
      <c r="E1217" s="335">
        <v>0</v>
      </c>
      <c r="F1217" s="335">
        <v>0</v>
      </c>
      <c r="G1217" s="334"/>
      <c r="H1217" s="125" t="str">
        <f t="shared" si="18"/>
        <v>00</v>
      </c>
    </row>
    <row r="1218" spans="1:8" ht="16.5" hidden="1" customHeight="1">
      <c r="A1218" s="125">
        <v>2200399</v>
      </c>
      <c r="B1218" s="274" t="s">
        <v>999</v>
      </c>
      <c r="C1218" s="335"/>
      <c r="D1218" s="335"/>
      <c r="E1218" s="335">
        <v>0</v>
      </c>
      <c r="F1218" s="335">
        <v>0</v>
      </c>
      <c r="G1218" s="334"/>
      <c r="H1218" s="125" t="str">
        <f t="shared" si="18"/>
        <v>00</v>
      </c>
    </row>
    <row r="1219" spans="1:8" ht="16.5" customHeight="1">
      <c r="A1219" s="125">
        <v>22005</v>
      </c>
      <c r="B1219" s="274" t="s">
        <v>1000</v>
      </c>
      <c r="C1219" s="335">
        <v>425</v>
      </c>
      <c r="D1219" s="335">
        <v>425</v>
      </c>
      <c r="E1219" s="335">
        <v>20.27</v>
      </c>
      <c r="F1219" s="335">
        <v>20.27</v>
      </c>
      <c r="G1219" s="334">
        <v>1</v>
      </c>
      <c r="H1219" s="125" t="str">
        <f t="shared" si="18"/>
        <v>42542520.2720.27</v>
      </c>
    </row>
    <row r="1220" spans="1:8" ht="16.5" hidden="1" customHeight="1">
      <c r="A1220" s="125">
        <v>2200501</v>
      </c>
      <c r="B1220" s="274" t="s">
        <v>94</v>
      </c>
      <c r="C1220" s="335"/>
      <c r="D1220" s="335"/>
      <c r="E1220" s="335">
        <v>0</v>
      </c>
      <c r="F1220" s="335">
        <v>0</v>
      </c>
      <c r="G1220" s="334"/>
      <c r="H1220" s="125" t="str">
        <f t="shared" si="18"/>
        <v>00</v>
      </c>
    </row>
    <row r="1221" spans="1:8" ht="16.5" hidden="1" customHeight="1">
      <c r="A1221" s="125">
        <v>2200502</v>
      </c>
      <c r="B1221" s="274" t="s">
        <v>95</v>
      </c>
      <c r="C1221" s="335"/>
      <c r="D1221" s="335"/>
      <c r="E1221" s="335">
        <v>0</v>
      </c>
      <c r="F1221" s="335">
        <v>0</v>
      </c>
      <c r="G1221" s="334"/>
      <c r="H1221" s="125" t="str">
        <f t="shared" si="18"/>
        <v>00</v>
      </c>
    </row>
    <row r="1222" spans="1:8" ht="16.5" hidden="1" customHeight="1">
      <c r="A1222" s="125">
        <v>2200503</v>
      </c>
      <c r="B1222" s="274" t="s">
        <v>96</v>
      </c>
      <c r="C1222" s="335"/>
      <c r="D1222" s="335"/>
      <c r="E1222" s="335">
        <v>0</v>
      </c>
      <c r="F1222" s="335">
        <v>0</v>
      </c>
      <c r="G1222" s="334"/>
      <c r="H1222" s="125" t="str">
        <f t="shared" si="18"/>
        <v>00</v>
      </c>
    </row>
    <row r="1223" spans="1:8" ht="16.5" customHeight="1">
      <c r="A1223" s="125">
        <v>2200504</v>
      </c>
      <c r="B1223" s="274" t="s">
        <v>1001</v>
      </c>
      <c r="C1223" s="335">
        <v>28</v>
      </c>
      <c r="D1223" s="335">
        <v>28</v>
      </c>
      <c r="E1223" s="335">
        <v>20.27</v>
      </c>
      <c r="F1223" s="335">
        <v>20.27</v>
      </c>
      <c r="G1223" s="334">
        <v>1</v>
      </c>
      <c r="H1223" s="125" t="str">
        <f t="shared" ref="H1223:H1286" si="19">C1223&amp;D1223&amp;E1223&amp;F1223</f>
        <v>282820.2720.27</v>
      </c>
    </row>
    <row r="1224" spans="1:8" ht="16.5" hidden="1" customHeight="1">
      <c r="A1224" s="125">
        <v>2200506</v>
      </c>
      <c r="B1224" s="274" t="s">
        <v>1002</v>
      </c>
      <c r="C1224" s="335"/>
      <c r="D1224" s="335"/>
      <c r="E1224" s="335">
        <v>0</v>
      </c>
      <c r="F1224" s="335">
        <v>0</v>
      </c>
      <c r="G1224" s="334"/>
      <c r="H1224" s="125" t="str">
        <f t="shared" si="19"/>
        <v>00</v>
      </c>
    </row>
    <row r="1225" spans="1:8" ht="16.5" hidden="1" customHeight="1">
      <c r="A1225" s="125">
        <v>2200507</v>
      </c>
      <c r="B1225" s="274" t="s">
        <v>1003</v>
      </c>
      <c r="C1225" s="335"/>
      <c r="D1225" s="335"/>
      <c r="E1225" s="335">
        <v>0</v>
      </c>
      <c r="F1225" s="335">
        <v>0</v>
      </c>
      <c r="G1225" s="334"/>
      <c r="H1225" s="125" t="str">
        <f t="shared" si="19"/>
        <v>00</v>
      </c>
    </row>
    <row r="1226" spans="1:8" ht="16.5" hidden="1" customHeight="1">
      <c r="A1226" s="125">
        <v>2200508</v>
      </c>
      <c r="B1226" s="274" t="s">
        <v>1004</v>
      </c>
      <c r="C1226" s="335"/>
      <c r="D1226" s="335"/>
      <c r="E1226" s="335">
        <v>0</v>
      </c>
      <c r="F1226" s="335">
        <v>0</v>
      </c>
      <c r="G1226" s="334"/>
      <c r="H1226" s="125" t="str">
        <f t="shared" si="19"/>
        <v>00</v>
      </c>
    </row>
    <row r="1227" spans="1:8" ht="16.5" hidden="1" customHeight="1">
      <c r="A1227" s="125">
        <v>2200509</v>
      </c>
      <c r="B1227" s="274" t="s">
        <v>1005</v>
      </c>
      <c r="C1227" s="335"/>
      <c r="D1227" s="335"/>
      <c r="E1227" s="335">
        <v>0</v>
      </c>
      <c r="F1227" s="335">
        <v>0</v>
      </c>
      <c r="G1227" s="334"/>
      <c r="H1227" s="125" t="str">
        <f t="shared" si="19"/>
        <v>00</v>
      </c>
    </row>
    <row r="1228" spans="1:8" ht="16.5" hidden="1" customHeight="1">
      <c r="A1228" s="125">
        <v>2200510</v>
      </c>
      <c r="B1228" s="274" t="s">
        <v>1006</v>
      </c>
      <c r="C1228" s="335"/>
      <c r="D1228" s="335"/>
      <c r="E1228" s="335">
        <v>0</v>
      </c>
      <c r="F1228" s="335">
        <v>0</v>
      </c>
      <c r="G1228" s="334"/>
      <c r="H1228" s="125" t="str">
        <f t="shared" si="19"/>
        <v>00</v>
      </c>
    </row>
    <row r="1229" spans="1:8" ht="16.5" hidden="1" customHeight="1">
      <c r="A1229" s="125">
        <v>2200511</v>
      </c>
      <c r="B1229" s="274" t="s">
        <v>1007</v>
      </c>
      <c r="C1229" s="335"/>
      <c r="D1229" s="335"/>
      <c r="E1229" s="335">
        <v>0</v>
      </c>
      <c r="F1229" s="335">
        <v>0</v>
      </c>
      <c r="G1229" s="334"/>
      <c r="H1229" s="125" t="str">
        <f t="shared" si="19"/>
        <v>00</v>
      </c>
    </row>
    <row r="1230" spans="1:8" ht="16.5" hidden="1" customHeight="1">
      <c r="A1230" s="125">
        <v>2200512</v>
      </c>
      <c r="B1230" s="274" t="s">
        <v>1008</v>
      </c>
      <c r="C1230" s="335"/>
      <c r="D1230" s="335"/>
      <c r="E1230" s="335">
        <v>0</v>
      </c>
      <c r="F1230" s="335">
        <v>0</v>
      </c>
      <c r="G1230" s="334"/>
      <c r="H1230" s="125" t="str">
        <f t="shared" si="19"/>
        <v>00</v>
      </c>
    </row>
    <row r="1231" spans="1:8" ht="16.5" hidden="1" customHeight="1">
      <c r="A1231" s="125">
        <v>2200513</v>
      </c>
      <c r="B1231" s="274" t="s">
        <v>1009</v>
      </c>
      <c r="C1231" s="335"/>
      <c r="D1231" s="335"/>
      <c r="E1231" s="335">
        <v>0</v>
      </c>
      <c r="F1231" s="335">
        <v>0</v>
      </c>
      <c r="G1231" s="334"/>
      <c r="H1231" s="125" t="str">
        <f t="shared" si="19"/>
        <v>00</v>
      </c>
    </row>
    <row r="1232" spans="1:8" ht="16.5" hidden="1" customHeight="1">
      <c r="A1232" s="125">
        <v>2200514</v>
      </c>
      <c r="B1232" s="274" t="s">
        <v>1010</v>
      </c>
      <c r="C1232" s="335"/>
      <c r="D1232" s="335"/>
      <c r="E1232" s="335">
        <v>0</v>
      </c>
      <c r="F1232" s="335">
        <v>0</v>
      </c>
      <c r="G1232" s="334"/>
      <c r="H1232" s="125" t="str">
        <f t="shared" si="19"/>
        <v>00</v>
      </c>
    </row>
    <row r="1233" spans="1:8" ht="16.5" hidden="1" customHeight="1">
      <c r="A1233" s="125">
        <v>2200599</v>
      </c>
      <c r="B1233" s="274" t="s">
        <v>1011</v>
      </c>
      <c r="C1233" s="335"/>
      <c r="D1233" s="335"/>
      <c r="E1233" s="335">
        <v>0</v>
      </c>
      <c r="F1233" s="335">
        <v>0</v>
      </c>
      <c r="G1233" s="334"/>
      <c r="H1233" s="125" t="str">
        <f t="shared" si="19"/>
        <v>00</v>
      </c>
    </row>
    <row r="1234" spans="1:8" ht="16.5" hidden="1" customHeight="1">
      <c r="A1234" s="125">
        <v>22099</v>
      </c>
      <c r="B1234" s="274" t="s">
        <v>1012</v>
      </c>
      <c r="C1234" s="335"/>
      <c r="D1234" s="335"/>
      <c r="E1234" s="335">
        <v>0</v>
      </c>
      <c r="F1234" s="335">
        <v>0</v>
      </c>
      <c r="G1234" s="334"/>
      <c r="H1234" s="125" t="str">
        <f t="shared" si="19"/>
        <v>00</v>
      </c>
    </row>
    <row r="1235" spans="1:8" ht="16.5" hidden="1" customHeight="1">
      <c r="A1235" s="125">
        <v>2209901</v>
      </c>
      <c r="B1235" s="274" t="s">
        <v>1013</v>
      </c>
      <c r="C1235" s="335"/>
      <c r="D1235" s="335"/>
      <c r="E1235" s="335">
        <v>0</v>
      </c>
      <c r="F1235" s="335">
        <v>0</v>
      </c>
      <c r="G1235" s="334"/>
      <c r="H1235" s="125" t="str">
        <f t="shared" si="19"/>
        <v>00</v>
      </c>
    </row>
    <row r="1236" spans="1:8" ht="16.5" customHeight="1">
      <c r="A1236" s="125">
        <v>221</v>
      </c>
      <c r="B1236" s="274" t="s">
        <v>53</v>
      </c>
      <c r="C1236" s="335">
        <v>19523</v>
      </c>
      <c r="D1236" s="335">
        <v>19523</v>
      </c>
      <c r="E1236" s="335">
        <f>18323.2+1289</f>
        <v>19612.2</v>
      </c>
      <c r="F1236" s="335">
        <f>18323.2</f>
        <v>18323.2</v>
      </c>
      <c r="G1236" s="334">
        <v>0.93427560396080001</v>
      </c>
      <c r="H1236" s="125" t="str">
        <f t="shared" si="19"/>
        <v>195231952319612.218323.2</v>
      </c>
    </row>
    <row r="1237" spans="1:8" ht="16.5" customHeight="1">
      <c r="A1237" s="125">
        <v>22101</v>
      </c>
      <c r="B1237" s="274" t="s">
        <v>1014</v>
      </c>
      <c r="C1237" s="335">
        <v>2129</v>
      </c>
      <c r="D1237" s="335">
        <v>2129</v>
      </c>
      <c r="E1237" s="335">
        <f>1387.2+1289</f>
        <v>2676.2</v>
      </c>
      <c r="F1237" s="335">
        <f>1387.2</f>
        <v>1387.2</v>
      </c>
      <c r="G1237" s="334">
        <v>0.518346909797474</v>
      </c>
      <c r="H1237" s="125" t="str">
        <f t="shared" si="19"/>
        <v>212921292676.21387.2</v>
      </c>
    </row>
    <row r="1238" spans="1:8" ht="16.5" hidden="1" customHeight="1">
      <c r="A1238" s="125">
        <v>2210101</v>
      </c>
      <c r="B1238" s="274" t="s">
        <v>1015</v>
      </c>
      <c r="C1238" s="335"/>
      <c r="D1238" s="335"/>
      <c r="E1238" s="335"/>
      <c r="F1238" s="335"/>
      <c r="G1238" s="334"/>
      <c r="H1238" s="125" t="str">
        <f t="shared" si="19"/>
        <v/>
      </c>
    </row>
    <row r="1239" spans="1:8" ht="16.5" hidden="1" customHeight="1">
      <c r="A1239" s="125">
        <v>2210102</v>
      </c>
      <c r="B1239" s="274" t="s">
        <v>1016</v>
      </c>
      <c r="C1239" s="335"/>
      <c r="D1239" s="335"/>
      <c r="E1239" s="335">
        <v>0</v>
      </c>
      <c r="F1239" s="335">
        <v>0</v>
      </c>
      <c r="G1239" s="334"/>
      <c r="H1239" s="125" t="str">
        <f t="shared" si="19"/>
        <v>00</v>
      </c>
    </row>
    <row r="1240" spans="1:8" ht="16.5" customHeight="1">
      <c r="A1240" s="125">
        <v>2210103</v>
      </c>
      <c r="B1240" s="274" t="s">
        <v>1017</v>
      </c>
      <c r="C1240" s="335">
        <v>257</v>
      </c>
      <c r="D1240" s="335">
        <v>257</v>
      </c>
      <c r="E1240" s="335">
        <v>0</v>
      </c>
      <c r="F1240" s="335">
        <v>0</v>
      </c>
      <c r="G1240" s="334"/>
      <c r="H1240" s="125" t="str">
        <f t="shared" si="19"/>
        <v>25725700</v>
      </c>
    </row>
    <row r="1241" spans="1:8" ht="16.5" hidden="1" customHeight="1">
      <c r="A1241" s="125">
        <v>2210104</v>
      </c>
      <c r="B1241" s="274" t="s">
        <v>1018</v>
      </c>
      <c r="C1241" s="335"/>
      <c r="D1241" s="335"/>
      <c r="E1241" s="335">
        <v>0</v>
      </c>
      <c r="F1241" s="335">
        <v>0</v>
      </c>
      <c r="G1241" s="334"/>
      <c r="H1241" s="125" t="str">
        <f t="shared" si="19"/>
        <v>00</v>
      </c>
    </row>
    <row r="1242" spans="1:8" ht="16.5" customHeight="1">
      <c r="A1242" s="125">
        <v>2210105</v>
      </c>
      <c r="B1242" s="274" t="s">
        <v>1019</v>
      </c>
      <c r="C1242" s="335">
        <v>1551</v>
      </c>
      <c r="D1242" s="335">
        <v>1551</v>
      </c>
      <c r="E1242" s="335">
        <v>1387.2</v>
      </c>
      <c r="F1242" s="335">
        <v>1387.2</v>
      </c>
      <c r="G1242" s="334">
        <v>1</v>
      </c>
      <c r="H1242" s="125" t="str">
        <f t="shared" si="19"/>
        <v>155115511387.21387.2</v>
      </c>
    </row>
    <row r="1243" spans="1:8" ht="16.5" hidden="1" customHeight="1">
      <c r="A1243" s="125">
        <v>2210106</v>
      </c>
      <c r="B1243" s="274" t="s">
        <v>1020</v>
      </c>
      <c r="C1243" s="335"/>
      <c r="D1243" s="335"/>
      <c r="E1243" s="335">
        <v>0</v>
      </c>
      <c r="F1243" s="335">
        <v>0</v>
      </c>
      <c r="G1243" s="334"/>
      <c r="H1243" s="125" t="str">
        <f t="shared" si="19"/>
        <v>00</v>
      </c>
    </row>
    <row r="1244" spans="1:8" ht="16.5" customHeight="1">
      <c r="A1244" s="125">
        <v>2210107</v>
      </c>
      <c r="B1244" s="274" t="s">
        <v>1021</v>
      </c>
      <c r="C1244" s="335">
        <v>321</v>
      </c>
      <c r="D1244" s="335">
        <v>321</v>
      </c>
      <c r="E1244" s="335">
        <v>0</v>
      </c>
      <c r="F1244" s="335">
        <v>0</v>
      </c>
      <c r="G1244" s="334"/>
      <c r="H1244" s="125" t="str">
        <f t="shared" si="19"/>
        <v>32132100</v>
      </c>
    </row>
    <row r="1245" spans="1:8" ht="16.5" customHeight="1">
      <c r="A1245" s="125">
        <v>2210199</v>
      </c>
      <c r="B1245" s="274" t="s">
        <v>1022</v>
      </c>
      <c r="C1245" s="335"/>
      <c r="D1245" s="335"/>
      <c r="E1245" s="335">
        <v>1289</v>
      </c>
      <c r="F1245" s="335">
        <v>0</v>
      </c>
      <c r="G1245" s="334">
        <v>0</v>
      </c>
      <c r="H1245" s="125" t="str">
        <f t="shared" si="19"/>
        <v>12890</v>
      </c>
    </row>
    <row r="1246" spans="1:8" ht="16.5" customHeight="1">
      <c r="A1246" s="125">
        <v>22102</v>
      </c>
      <c r="B1246" s="274" t="s">
        <v>1023</v>
      </c>
      <c r="C1246" s="335">
        <v>17394</v>
      </c>
      <c r="D1246" s="335">
        <v>17394</v>
      </c>
      <c r="E1246" s="335">
        <v>16936</v>
      </c>
      <c r="F1246" s="335">
        <v>16936</v>
      </c>
      <c r="G1246" s="334">
        <v>1</v>
      </c>
      <c r="H1246" s="125" t="str">
        <f t="shared" si="19"/>
        <v>17394173941693616936</v>
      </c>
    </row>
    <row r="1247" spans="1:8" ht="16.5" customHeight="1">
      <c r="A1247" s="125">
        <v>2210201</v>
      </c>
      <c r="B1247" s="274" t="s">
        <v>1024</v>
      </c>
      <c r="C1247" s="335">
        <v>17394</v>
      </c>
      <c r="D1247" s="335">
        <v>17394</v>
      </c>
      <c r="E1247" s="335">
        <v>16936</v>
      </c>
      <c r="F1247" s="335">
        <v>16936</v>
      </c>
      <c r="G1247" s="334">
        <v>1</v>
      </c>
      <c r="H1247" s="125" t="str">
        <f t="shared" si="19"/>
        <v>17394173941693616936</v>
      </c>
    </row>
    <row r="1248" spans="1:8" ht="16.5" hidden="1" customHeight="1">
      <c r="A1248" s="125">
        <v>2210202</v>
      </c>
      <c r="B1248" s="274" t="s">
        <v>1025</v>
      </c>
      <c r="C1248" s="335"/>
      <c r="D1248" s="335"/>
      <c r="E1248" s="335">
        <v>0</v>
      </c>
      <c r="F1248" s="335">
        <v>0</v>
      </c>
      <c r="G1248" s="334"/>
      <c r="H1248" s="125" t="str">
        <f t="shared" si="19"/>
        <v>00</v>
      </c>
    </row>
    <row r="1249" spans="1:8" ht="16.5" hidden="1" customHeight="1">
      <c r="A1249" s="125">
        <v>2210203</v>
      </c>
      <c r="B1249" s="274" t="s">
        <v>1026</v>
      </c>
      <c r="C1249" s="335"/>
      <c r="D1249" s="335"/>
      <c r="E1249" s="335">
        <v>0</v>
      </c>
      <c r="F1249" s="335">
        <v>0</v>
      </c>
      <c r="G1249" s="334"/>
      <c r="H1249" s="125" t="str">
        <f t="shared" si="19"/>
        <v>00</v>
      </c>
    </row>
    <row r="1250" spans="1:8" ht="16.5" hidden="1" customHeight="1">
      <c r="A1250" s="125">
        <v>22103</v>
      </c>
      <c r="B1250" s="274" t="s">
        <v>1027</v>
      </c>
      <c r="C1250" s="335"/>
      <c r="D1250" s="335"/>
      <c r="E1250" s="335">
        <v>0</v>
      </c>
      <c r="F1250" s="335">
        <v>0</v>
      </c>
      <c r="G1250" s="334"/>
      <c r="H1250" s="125" t="str">
        <f t="shared" si="19"/>
        <v>00</v>
      </c>
    </row>
    <row r="1251" spans="1:8" ht="16.5" hidden="1" customHeight="1">
      <c r="A1251" s="125">
        <v>2210301</v>
      </c>
      <c r="B1251" s="274" t="s">
        <v>1028</v>
      </c>
      <c r="C1251" s="335"/>
      <c r="D1251" s="335"/>
      <c r="E1251" s="335">
        <v>0</v>
      </c>
      <c r="F1251" s="335">
        <v>0</v>
      </c>
      <c r="G1251" s="334"/>
      <c r="H1251" s="125" t="str">
        <f t="shared" si="19"/>
        <v>00</v>
      </c>
    </row>
    <row r="1252" spans="1:8" ht="16.5" hidden="1" customHeight="1">
      <c r="A1252" s="125">
        <v>2210302</v>
      </c>
      <c r="B1252" s="274" t="s">
        <v>1029</v>
      </c>
      <c r="C1252" s="335"/>
      <c r="D1252" s="335"/>
      <c r="E1252" s="335">
        <v>0</v>
      </c>
      <c r="F1252" s="335">
        <v>0</v>
      </c>
      <c r="G1252" s="334"/>
      <c r="H1252" s="125" t="str">
        <f t="shared" si="19"/>
        <v>00</v>
      </c>
    </row>
    <row r="1253" spans="1:8" ht="16.5" hidden="1" customHeight="1">
      <c r="A1253" s="125">
        <v>2210399</v>
      </c>
      <c r="B1253" s="274" t="s">
        <v>1030</v>
      </c>
      <c r="C1253" s="335"/>
      <c r="D1253" s="335"/>
      <c r="E1253" s="335">
        <v>0</v>
      </c>
      <c r="F1253" s="335">
        <v>0</v>
      </c>
      <c r="G1253" s="334"/>
      <c r="H1253" s="125" t="str">
        <f t="shared" si="19"/>
        <v>00</v>
      </c>
    </row>
    <row r="1254" spans="1:8" ht="16.5" customHeight="1">
      <c r="A1254" s="125">
        <v>222</v>
      </c>
      <c r="B1254" s="274" t="s">
        <v>1031</v>
      </c>
      <c r="C1254" s="335">
        <v>0</v>
      </c>
      <c r="D1254" s="335">
        <v>0</v>
      </c>
      <c r="E1254" s="335">
        <v>434.26</v>
      </c>
      <c r="F1254" s="335">
        <v>434.26</v>
      </c>
      <c r="G1254" s="334">
        <v>1</v>
      </c>
      <c r="H1254" s="125" t="str">
        <f t="shared" si="19"/>
        <v>00434.26434.26</v>
      </c>
    </row>
    <row r="1255" spans="1:8" ht="16.5" hidden="1" customHeight="1">
      <c r="A1255" s="125">
        <v>22201</v>
      </c>
      <c r="B1255" s="274" t="s">
        <v>1032</v>
      </c>
      <c r="C1255" s="335"/>
      <c r="D1255" s="335"/>
      <c r="E1255" s="335">
        <v>0</v>
      </c>
      <c r="F1255" s="335">
        <v>0</v>
      </c>
      <c r="G1255" s="334"/>
      <c r="H1255" s="125" t="str">
        <f t="shared" si="19"/>
        <v>00</v>
      </c>
    </row>
    <row r="1256" spans="1:8" ht="16.5" hidden="1" customHeight="1">
      <c r="A1256" s="125">
        <v>2220101</v>
      </c>
      <c r="B1256" s="274" t="s">
        <v>94</v>
      </c>
      <c r="C1256" s="335"/>
      <c r="D1256" s="335"/>
      <c r="E1256" s="335">
        <v>0</v>
      </c>
      <c r="F1256" s="335">
        <v>0</v>
      </c>
      <c r="G1256" s="334"/>
      <c r="H1256" s="125" t="str">
        <f t="shared" si="19"/>
        <v>00</v>
      </c>
    </row>
    <row r="1257" spans="1:8" ht="16.5" hidden="1" customHeight="1">
      <c r="A1257" s="125">
        <v>2220102</v>
      </c>
      <c r="B1257" s="274" t="s">
        <v>95</v>
      </c>
      <c r="C1257" s="335"/>
      <c r="D1257" s="335"/>
      <c r="E1257" s="335">
        <v>0</v>
      </c>
      <c r="F1257" s="335">
        <v>0</v>
      </c>
      <c r="G1257" s="334"/>
      <c r="H1257" s="125" t="str">
        <f t="shared" si="19"/>
        <v>00</v>
      </c>
    </row>
    <row r="1258" spans="1:8" ht="16.5" hidden="1" customHeight="1">
      <c r="A1258" s="125">
        <v>2220103</v>
      </c>
      <c r="B1258" s="274" t="s">
        <v>96</v>
      </c>
      <c r="C1258" s="335"/>
      <c r="D1258" s="335"/>
      <c r="E1258" s="335">
        <v>0</v>
      </c>
      <c r="F1258" s="335">
        <v>0</v>
      </c>
      <c r="G1258" s="334"/>
      <c r="H1258" s="125" t="str">
        <f t="shared" si="19"/>
        <v>00</v>
      </c>
    </row>
    <row r="1259" spans="1:8" ht="16.5" hidden="1" customHeight="1">
      <c r="A1259" s="125">
        <v>2220104</v>
      </c>
      <c r="B1259" s="274" t="s">
        <v>1033</v>
      </c>
      <c r="C1259" s="335"/>
      <c r="D1259" s="335"/>
      <c r="E1259" s="335">
        <v>0</v>
      </c>
      <c r="F1259" s="335">
        <v>0</v>
      </c>
      <c r="G1259" s="334"/>
      <c r="H1259" s="125" t="str">
        <f t="shared" si="19"/>
        <v>00</v>
      </c>
    </row>
    <row r="1260" spans="1:8" ht="16.5" hidden="1" customHeight="1">
      <c r="A1260" s="125">
        <v>2220105</v>
      </c>
      <c r="B1260" s="274" t="s">
        <v>1034</v>
      </c>
      <c r="C1260" s="335"/>
      <c r="D1260" s="335"/>
      <c r="E1260" s="335">
        <v>0</v>
      </c>
      <c r="F1260" s="335">
        <v>0</v>
      </c>
      <c r="G1260" s="334"/>
      <c r="H1260" s="125" t="str">
        <f t="shared" si="19"/>
        <v>00</v>
      </c>
    </row>
    <row r="1261" spans="1:8" ht="16.5" hidden="1" customHeight="1">
      <c r="A1261" s="125">
        <v>2220106</v>
      </c>
      <c r="B1261" s="274" t="s">
        <v>1035</v>
      </c>
      <c r="C1261" s="335"/>
      <c r="D1261" s="335"/>
      <c r="E1261" s="335">
        <v>0</v>
      </c>
      <c r="F1261" s="335">
        <v>0</v>
      </c>
      <c r="G1261" s="334"/>
      <c r="H1261" s="125" t="str">
        <f t="shared" si="19"/>
        <v>00</v>
      </c>
    </row>
    <row r="1262" spans="1:8" ht="16.5" hidden="1" customHeight="1">
      <c r="A1262" s="125">
        <v>2220107</v>
      </c>
      <c r="B1262" s="274" t="s">
        <v>1036</v>
      </c>
      <c r="C1262" s="335"/>
      <c r="D1262" s="335"/>
      <c r="E1262" s="335">
        <v>0</v>
      </c>
      <c r="F1262" s="335">
        <v>0</v>
      </c>
      <c r="G1262" s="334"/>
      <c r="H1262" s="125" t="str">
        <f t="shared" si="19"/>
        <v>00</v>
      </c>
    </row>
    <row r="1263" spans="1:8" ht="16.5" hidden="1" customHeight="1">
      <c r="A1263" s="125">
        <v>2220112</v>
      </c>
      <c r="B1263" s="274" t="s">
        <v>1037</v>
      </c>
      <c r="C1263" s="335"/>
      <c r="D1263" s="335"/>
      <c r="E1263" s="335">
        <v>0</v>
      </c>
      <c r="F1263" s="335">
        <v>0</v>
      </c>
      <c r="G1263" s="334"/>
      <c r="H1263" s="125" t="str">
        <f t="shared" si="19"/>
        <v>00</v>
      </c>
    </row>
    <row r="1264" spans="1:8" ht="16.5" hidden="1" customHeight="1">
      <c r="A1264" s="125">
        <v>2220113</v>
      </c>
      <c r="B1264" s="274" t="s">
        <v>1038</v>
      </c>
      <c r="C1264" s="335"/>
      <c r="D1264" s="335"/>
      <c r="E1264" s="335">
        <v>0</v>
      </c>
      <c r="F1264" s="335">
        <v>0</v>
      </c>
      <c r="G1264" s="334"/>
      <c r="H1264" s="125" t="str">
        <f t="shared" si="19"/>
        <v>00</v>
      </c>
    </row>
    <row r="1265" spans="1:8" ht="16.5" hidden="1" customHeight="1">
      <c r="A1265" s="125">
        <v>2220114</v>
      </c>
      <c r="B1265" s="274" t="s">
        <v>1039</v>
      </c>
      <c r="C1265" s="335"/>
      <c r="D1265" s="335"/>
      <c r="E1265" s="335">
        <v>0</v>
      </c>
      <c r="F1265" s="335">
        <v>0</v>
      </c>
      <c r="G1265" s="334"/>
      <c r="H1265" s="125" t="str">
        <f t="shared" si="19"/>
        <v>00</v>
      </c>
    </row>
    <row r="1266" spans="1:8" ht="16.5" hidden="1" customHeight="1">
      <c r="A1266" s="125">
        <v>2220115</v>
      </c>
      <c r="B1266" s="274" t="s">
        <v>1040</v>
      </c>
      <c r="C1266" s="335"/>
      <c r="D1266" s="335"/>
      <c r="E1266" s="335">
        <v>0</v>
      </c>
      <c r="F1266" s="335">
        <v>0</v>
      </c>
      <c r="G1266" s="334"/>
      <c r="H1266" s="125" t="str">
        <f t="shared" si="19"/>
        <v>00</v>
      </c>
    </row>
    <row r="1267" spans="1:8" ht="16.5" hidden="1" customHeight="1">
      <c r="A1267" s="125">
        <v>2220118</v>
      </c>
      <c r="B1267" s="274" t="s">
        <v>1041</v>
      </c>
      <c r="C1267" s="335"/>
      <c r="D1267" s="335"/>
      <c r="E1267" s="335">
        <v>0</v>
      </c>
      <c r="F1267" s="335">
        <v>0</v>
      </c>
      <c r="G1267" s="334"/>
      <c r="H1267" s="125" t="str">
        <f t="shared" si="19"/>
        <v>00</v>
      </c>
    </row>
    <row r="1268" spans="1:8" ht="16.5" hidden="1" customHeight="1">
      <c r="A1268" s="125">
        <v>2220150</v>
      </c>
      <c r="B1268" s="274" t="s">
        <v>103</v>
      </c>
      <c r="C1268" s="335"/>
      <c r="D1268" s="335"/>
      <c r="E1268" s="335">
        <v>0</v>
      </c>
      <c r="F1268" s="335">
        <v>0</v>
      </c>
      <c r="G1268" s="334"/>
      <c r="H1268" s="125" t="str">
        <f t="shared" si="19"/>
        <v>00</v>
      </c>
    </row>
    <row r="1269" spans="1:8" ht="16.5" hidden="1" customHeight="1">
      <c r="A1269" s="125">
        <v>2220199</v>
      </c>
      <c r="B1269" s="274" t="s">
        <v>1042</v>
      </c>
      <c r="C1269" s="335"/>
      <c r="D1269" s="335"/>
      <c r="E1269" s="335">
        <v>0</v>
      </c>
      <c r="F1269" s="335">
        <v>0</v>
      </c>
      <c r="G1269" s="334"/>
      <c r="H1269" s="125" t="str">
        <f t="shared" si="19"/>
        <v>00</v>
      </c>
    </row>
    <row r="1270" spans="1:8" ht="16.5" hidden="1" customHeight="1">
      <c r="A1270" s="125">
        <v>22202</v>
      </c>
      <c r="B1270" s="274" t="s">
        <v>1043</v>
      </c>
      <c r="C1270" s="335"/>
      <c r="D1270" s="335"/>
      <c r="E1270" s="335">
        <v>0</v>
      </c>
      <c r="F1270" s="335">
        <v>0</v>
      </c>
      <c r="G1270" s="334"/>
      <c r="H1270" s="125" t="str">
        <f t="shared" si="19"/>
        <v>00</v>
      </c>
    </row>
    <row r="1271" spans="1:8" ht="16.5" hidden="1" customHeight="1">
      <c r="A1271" s="125">
        <v>2220201</v>
      </c>
      <c r="B1271" s="274" t="s">
        <v>94</v>
      </c>
      <c r="C1271" s="335"/>
      <c r="D1271" s="335"/>
      <c r="E1271" s="335">
        <v>0</v>
      </c>
      <c r="F1271" s="335">
        <v>0</v>
      </c>
      <c r="G1271" s="334"/>
      <c r="H1271" s="125" t="str">
        <f t="shared" si="19"/>
        <v>00</v>
      </c>
    </row>
    <row r="1272" spans="1:8" ht="16.5" hidden="1" customHeight="1">
      <c r="A1272" s="125">
        <v>2220202</v>
      </c>
      <c r="B1272" s="274" t="s">
        <v>95</v>
      </c>
      <c r="C1272" s="335"/>
      <c r="D1272" s="335"/>
      <c r="E1272" s="335">
        <v>0</v>
      </c>
      <c r="F1272" s="335">
        <v>0</v>
      </c>
      <c r="G1272" s="334"/>
      <c r="H1272" s="125" t="str">
        <f t="shared" si="19"/>
        <v>00</v>
      </c>
    </row>
    <row r="1273" spans="1:8" ht="16.5" hidden="1" customHeight="1">
      <c r="A1273" s="125">
        <v>2220203</v>
      </c>
      <c r="B1273" s="274" t="s">
        <v>96</v>
      </c>
      <c r="C1273" s="335"/>
      <c r="D1273" s="335"/>
      <c r="E1273" s="335">
        <v>0</v>
      </c>
      <c r="F1273" s="335">
        <v>0</v>
      </c>
      <c r="G1273" s="334"/>
      <c r="H1273" s="125" t="str">
        <f t="shared" si="19"/>
        <v>00</v>
      </c>
    </row>
    <row r="1274" spans="1:8" ht="16.5" hidden="1" customHeight="1">
      <c r="A1274" s="125">
        <v>2220204</v>
      </c>
      <c r="B1274" s="274" t="s">
        <v>1044</v>
      </c>
      <c r="C1274" s="335"/>
      <c r="D1274" s="335"/>
      <c r="E1274" s="335">
        <v>0</v>
      </c>
      <c r="F1274" s="335">
        <v>0</v>
      </c>
      <c r="G1274" s="334"/>
      <c r="H1274" s="125" t="str">
        <f t="shared" si="19"/>
        <v>00</v>
      </c>
    </row>
    <row r="1275" spans="1:8" ht="16.5" hidden="1" customHeight="1">
      <c r="A1275" s="125">
        <v>2220205</v>
      </c>
      <c r="B1275" s="274" t="s">
        <v>1045</v>
      </c>
      <c r="C1275" s="335"/>
      <c r="D1275" s="335"/>
      <c r="E1275" s="335">
        <v>0</v>
      </c>
      <c r="F1275" s="335">
        <v>0</v>
      </c>
      <c r="G1275" s="334"/>
      <c r="H1275" s="125" t="str">
        <f t="shared" si="19"/>
        <v>00</v>
      </c>
    </row>
    <row r="1276" spans="1:8" ht="16.5" hidden="1" customHeight="1">
      <c r="A1276" s="125">
        <v>2220206</v>
      </c>
      <c r="B1276" s="274" t="s">
        <v>1046</v>
      </c>
      <c r="C1276" s="335"/>
      <c r="D1276" s="335"/>
      <c r="E1276" s="335">
        <v>0</v>
      </c>
      <c r="F1276" s="335">
        <v>0</v>
      </c>
      <c r="G1276" s="334"/>
      <c r="H1276" s="125" t="str">
        <f t="shared" si="19"/>
        <v>00</v>
      </c>
    </row>
    <row r="1277" spans="1:8" ht="16.5" hidden="1" customHeight="1">
      <c r="A1277" s="125">
        <v>2220207</v>
      </c>
      <c r="B1277" s="274" t="s">
        <v>1047</v>
      </c>
      <c r="C1277" s="335"/>
      <c r="D1277" s="335"/>
      <c r="E1277" s="335">
        <v>0</v>
      </c>
      <c r="F1277" s="335">
        <v>0</v>
      </c>
      <c r="G1277" s="334"/>
      <c r="H1277" s="125" t="str">
        <f t="shared" si="19"/>
        <v>00</v>
      </c>
    </row>
    <row r="1278" spans="1:8" ht="16.5" hidden="1" customHeight="1">
      <c r="A1278" s="125">
        <v>2220209</v>
      </c>
      <c r="B1278" s="274" t="s">
        <v>1048</v>
      </c>
      <c r="C1278" s="335"/>
      <c r="D1278" s="335"/>
      <c r="E1278" s="335">
        <v>0</v>
      </c>
      <c r="F1278" s="335">
        <v>0</v>
      </c>
      <c r="G1278" s="334"/>
      <c r="H1278" s="125" t="str">
        <f t="shared" si="19"/>
        <v>00</v>
      </c>
    </row>
    <row r="1279" spans="1:8" ht="16.5" hidden="1" customHeight="1">
      <c r="A1279" s="125">
        <v>2220210</v>
      </c>
      <c r="B1279" s="274" t="s">
        <v>1049</v>
      </c>
      <c r="C1279" s="335"/>
      <c r="D1279" s="335"/>
      <c r="E1279" s="335">
        <v>0</v>
      </c>
      <c r="F1279" s="335">
        <v>0</v>
      </c>
      <c r="G1279" s="334"/>
      <c r="H1279" s="125" t="str">
        <f t="shared" si="19"/>
        <v>00</v>
      </c>
    </row>
    <row r="1280" spans="1:8" ht="16.5" hidden="1" customHeight="1">
      <c r="A1280" s="125">
        <v>2220211</v>
      </c>
      <c r="B1280" s="274" t="s">
        <v>1050</v>
      </c>
      <c r="C1280" s="335"/>
      <c r="D1280" s="335"/>
      <c r="E1280" s="335">
        <v>0</v>
      </c>
      <c r="F1280" s="335">
        <v>0</v>
      </c>
      <c r="G1280" s="334"/>
      <c r="H1280" s="125" t="str">
        <f t="shared" si="19"/>
        <v>00</v>
      </c>
    </row>
    <row r="1281" spans="1:8" ht="16.5" hidden="1" customHeight="1">
      <c r="A1281" s="125">
        <v>2220212</v>
      </c>
      <c r="B1281" s="274" t="s">
        <v>1051</v>
      </c>
      <c r="C1281" s="335"/>
      <c r="D1281" s="335"/>
      <c r="E1281" s="335">
        <v>0</v>
      </c>
      <c r="F1281" s="335">
        <v>0</v>
      </c>
      <c r="G1281" s="334"/>
      <c r="H1281" s="125" t="str">
        <f t="shared" si="19"/>
        <v>00</v>
      </c>
    </row>
    <row r="1282" spans="1:8" ht="16.5" hidden="1" customHeight="1">
      <c r="A1282" s="125">
        <v>2220250</v>
      </c>
      <c r="B1282" s="274" t="s">
        <v>103</v>
      </c>
      <c r="C1282" s="335"/>
      <c r="D1282" s="335"/>
      <c r="E1282" s="335">
        <v>0</v>
      </c>
      <c r="F1282" s="335">
        <v>0</v>
      </c>
      <c r="G1282" s="334"/>
      <c r="H1282" s="125" t="str">
        <f t="shared" si="19"/>
        <v>00</v>
      </c>
    </row>
    <row r="1283" spans="1:8" ht="16.5" hidden="1" customHeight="1">
      <c r="A1283" s="125">
        <v>2220299</v>
      </c>
      <c r="B1283" s="274" t="s">
        <v>1052</v>
      </c>
      <c r="C1283" s="335"/>
      <c r="D1283" s="335"/>
      <c r="E1283" s="335">
        <v>0</v>
      </c>
      <c r="F1283" s="335">
        <v>0</v>
      </c>
      <c r="G1283" s="334"/>
      <c r="H1283" s="125" t="str">
        <f t="shared" si="19"/>
        <v>00</v>
      </c>
    </row>
    <row r="1284" spans="1:8" ht="16.5" hidden="1" customHeight="1">
      <c r="A1284" s="125">
        <v>22203</v>
      </c>
      <c r="B1284" s="274" t="s">
        <v>1053</v>
      </c>
      <c r="C1284" s="335"/>
      <c r="D1284" s="335"/>
      <c r="E1284" s="335">
        <v>0</v>
      </c>
      <c r="F1284" s="335">
        <v>0</v>
      </c>
      <c r="G1284" s="334"/>
      <c r="H1284" s="125" t="str">
        <f t="shared" si="19"/>
        <v>00</v>
      </c>
    </row>
    <row r="1285" spans="1:8" ht="16.5" hidden="1" customHeight="1">
      <c r="A1285" s="125">
        <v>2220301</v>
      </c>
      <c r="B1285" s="274" t="s">
        <v>1054</v>
      </c>
      <c r="C1285" s="335"/>
      <c r="D1285" s="335"/>
      <c r="E1285" s="335">
        <v>0</v>
      </c>
      <c r="F1285" s="335">
        <v>0</v>
      </c>
      <c r="G1285" s="334"/>
      <c r="H1285" s="125" t="str">
        <f t="shared" si="19"/>
        <v>00</v>
      </c>
    </row>
    <row r="1286" spans="1:8" ht="16.5" hidden="1" customHeight="1">
      <c r="A1286" s="125">
        <v>2220303</v>
      </c>
      <c r="B1286" s="274" t="s">
        <v>1055</v>
      </c>
      <c r="C1286" s="335"/>
      <c r="D1286" s="335"/>
      <c r="E1286" s="335">
        <v>0</v>
      </c>
      <c r="F1286" s="335">
        <v>0</v>
      </c>
      <c r="G1286" s="334"/>
      <c r="H1286" s="125" t="str">
        <f t="shared" si="19"/>
        <v>00</v>
      </c>
    </row>
    <row r="1287" spans="1:8" ht="16.5" hidden="1" customHeight="1">
      <c r="A1287" s="125">
        <v>2220304</v>
      </c>
      <c r="B1287" s="274" t="s">
        <v>1056</v>
      </c>
      <c r="C1287" s="335"/>
      <c r="D1287" s="335"/>
      <c r="E1287" s="335">
        <v>0</v>
      </c>
      <c r="F1287" s="335">
        <v>0</v>
      </c>
      <c r="G1287" s="334"/>
      <c r="H1287" s="125" t="str">
        <f t="shared" ref="H1287:H1350" si="20">C1287&amp;D1287&amp;E1287&amp;F1287</f>
        <v>00</v>
      </c>
    </row>
    <row r="1288" spans="1:8" ht="16.5" hidden="1" customHeight="1">
      <c r="A1288" s="125">
        <v>2220399</v>
      </c>
      <c r="B1288" s="274" t="s">
        <v>1057</v>
      </c>
      <c r="C1288" s="335"/>
      <c r="D1288" s="335"/>
      <c r="E1288" s="335">
        <v>0</v>
      </c>
      <c r="F1288" s="335">
        <v>0</v>
      </c>
      <c r="G1288" s="334"/>
      <c r="H1288" s="125" t="str">
        <f t="shared" si="20"/>
        <v>00</v>
      </c>
    </row>
    <row r="1289" spans="1:8" ht="16.5" customHeight="1">
      <c r="A1289" s="125">
        <v>22204</v>
      </c>
      <c r="B1289" s="274" t="s">
        <v>1058</v>
      </c>
      <c r="C1289" s="335">
        <v>0</v>
      </c>
      <c r="D1289" s="335">
        <v>0</v>
      </c>
      <c r="E1289" s="335">
        <v>434.26</v>
      </c>
      <c r="F1289" s="335">
        <v>434.26</v>
      </c>
      <c r="G1289" s="334">
        <v>1</v>
      </c>
      <c r="H1289" s="125" t="str">
        <f t="shared" si="20"/>
        <v>00434.26434.26</v>
      </c>
    </row>
    <row r="1290" spans="1:8" ht="16.5" customHeight="1">
      <c r="A1290" s="125">
        <v>2220401</v>
      </c>
      <c r="B1290" s="274" t="s">
        <v>1059</v>
      </c>
      <c r="C1290" s="335">
        <v>0</v>
      </c>
      <c r="D1290" s="335">
        <v>0</v>
      </c>
      <c r="E1290" s="335">
        <v>434.26</v>
      </c>
      <c r="F1290" s="335">
        <v>434.26</v>
      </c>
      <c r="G1290" s="334">
        <v>1</v>
      </c>
      <c r="H1290" s="125" t="str">
        <f t="shared" si="20"/>
        <v>00434.26434.26</v>
      </c>
    </row>
    <row r="1291" spans="1:8" ht="16.5" hidden="1" customHeight="1">
      <c r="A1291" s="125">
        <v>2220402</v>
      </c>
      <c r="B1291" s="274" t="s">
        <v>1060</v>
      </c>
      <c r="C1291" s="335"/>
      <c r="D1291" s="335"/>
      <c r="E1291" s="335">
        <v>0</v>
      </c>
      <c r="F1291" s="335">
        <v>0</v>
      </c>
      <c r="G1291" s="334"/>
      <c r="H1291" s="125" t="str">
        <f t="shared" si="20"/>
        <v>00</v>
      </c>
    </row>
    <row r="1292" spans="1:8" ht="16.5" hidden="1" customHeight="1">
      <c r="A1292" s="125">
        <v>2220403</v>
      </c>
      <c r="B1292" s="274" t="s">
        <v>1061</v>
      </c>
      <c r="C1292" s="335"/>
      <c r="D1292" s="335"/>
      <c r="E1292" s="335">
        <v>0</v>
      </c>
      <c r="F1292" s="335">
        <v>0</v>
      </c>
      <c r="G1292" s="334"/>
      <c r="H1292" s="125" t="str">
        <f t="shared" si="20"/>
        <v>00</v>
      </c>
    </row>
    <row r="1293" spans="1:8" ht="16.5" hidden="1" customHeight="1">
      <c r="A1293" s="125">
        <v>2220404</v>
      </c>
      <c r="B1293" s="274" t="s">
        <v>1062</v>
      </c>
      <c r="C1293" s="335"/>
      <c r="D1293" s="335"/>
      <c r="E1293" s="335">
        <v>0</v>
      </c>
      <c r="F1293" s="335">
        <v>0</v>
      </c>
      <c r="G1293" s="334"/>
      <c r="H1293" s="125" t="str">
        <f t="shared" si="20"/>
        <v>00</v>
      </c>
    </row>
    <row r="1294" spans="1:8" ht="16.5" hidden="1" customHeight="1">
      <c r="A1294" s="125">
        <v>2220499</v>
      </c>
      <c r="B1294" s="274" t="s">
        <v>1063</v>
      </c>
      <c r="C1294" s="335"/>
      <c r="D1294" s="335"/>
      <c r="E1294" s="335">
        <v>0</v>
      </c>
      <c r="F1294" s="335">
        <v>0</v>
      </c>
      <c r="G1294" s="334"/>
      <c r="H1294" s="125" t="str">
        <f t="shared" si="20"/>
        <v>00</v>
      </c>
    </row>
    <row r="1295" spans="1:8" ht="16.5" hidden="1" customHeight="1">
      <c r="A1295" s="125">
        <v>22205</v>
      </c>
      <c r="B1295" s="274" t="s">
        <v>1064</v>
      </c>
      <c r="C1295" s="335"/>
      <c r="D1295" s="335"/>
      <c r="E1295" s="335">
        <v>0</v>
      </c>
      <c r="F1295" s="335">
        <v>0</v>
      </c>
      <c r="G1295" s="334"/>
      <c r="H1295" s="125" t="str">
        <f t="shared" si="20"/>
        <v>00</v>
      </c>
    </row>
    <row r="1296" spans="1:8" ht="16.5" hidden="1" customHeight="1">
      <c r="A1296" s="125">
        <v>2220501</v>
      </c>
      <c r="B1296" s="274" t="s">
        <v>1065</v>
      </c>
      <c r="C1296" s="335"/>
      <c r="D1296" s="335"/>
      <c r="E1296" s="335">
        <v>0</v>
      </c>
      <c r="F1296" s="335">
        <v>0</v>
      </c>
      <c r="G1296" s="334"/>
      <c r="H1296" s="125" t="str">
        <f t="shared" si="20"/>
        <v>00</v>
      </c>
    </row>
    <row r="1297" spans="1:8" ht="16.5" hidden="1" customHeight="1">
      <c r="A1297" s="125">
        <v>2220502</v>
      </c>
      <c r="B1297" s="274" t="s">
        <v>1066</v>
      </c>
      <c r="C1297" s="335"/>
      <c r="D1297" s="335"/>
      <c r="E1297" s="335">
        <v>0</v>
      </c>
      <c r="F1297" s="335">
        <v>0</v>
      </c>
      <c r="G1297" s="334"/>
      <c r="H1297" s="125" t="str">
        <f t="shared" si="20"/>
        <v>00</v>
      </c>
    </row>
    <row r="1298" spans="1:8" ht="16.5" hidden="1" customHeight="1">
      <c r="A1298" s="125">
        <v>2220503</v>
      </c>
      <c r="B1298" s="274" t="s">
        <v>1067</v>
      </c>
      <c r="C1298" s="335"/>
      <c r="D1298" s="335"/>
      <c r="E1298" s="335">
        <v>0</v>
      </c>
      <c r="F1298" s="335">
        <v>0</v>
      </c>
      <c r="G1298" s="334"/>
      <c r="H1298" s="125" t="str">
        <f t="shared" si="20"/>
        <v>00</v>
      </c>
    </row>
    <row r="1299" spans="1:8" ht="16.5" hidden="1" customHeight="1">
      <c r="A1299" s="125">
        <v>2220504</v>
      </c>
      <c r="B1299" s="274" t="s">
        <v>1068</v>
      </c>
      <c r="C1299" s="335"/>
      <c r="D1299" s="335"/>
      <c r="E1299" s="335">
        <v>0</v>
      </c>
      <c r="F1299" s="335">
        <v>0</v>
      </c>
      <c r="G1299" s="334"/>
      <c r="H1299" s="125" t="str">
        <f t="shared" si="20"/>
        <v>00</v>
      </c>
    </row>
    <row r="1300" spans="1:8" ht="16.5" hidden="1" customHeight="1">
      <c r="A1300" s="125">
        <v>2220505</v>
      </c>
      <c r="B1300" s="274" t="s">
        <v>1069</v>
      </c>
      <c r="C1300" s="335"/>
      <c r="D1300" s="335"/>
      <c r="E1300" s="335">
        <v>0</v>
      </c>
      <c r="F1300" s="335">
        <v>0</v>
      </c>
      <c r="G1300" s="334"/>
      <c r="H1300" s="125" t="str">
        <f t="shared" si="20"/>
        <v>00</v>
      </c>
    </row>
    <row r="1301" spans="1:8" ht="16.5" hidden="1" customHeight="1">
      <c r="A1301" s="125">
        <v>2220506</v>
      </c>
      <c r="B1301" s="274" t="s">
        <v>1070</v>
      </c>
      <c r="C1301" s="335"/>
      <c r="D1301" s="335"/>
      <c r="E1301" s="335">
        <v>0</v>
      </c>
      <c r="F1301" s="335">
        <v>0</v>
      </c>
      <c r="G1301" s="334"/>
      <c r="H1301" s="125" t="str">
        <f t="shared" si="20"/>
        <v>00</v>
      </c>
    </row>
    <row r="1302" spans="1:8" ht="16.5" hidden="1" customHeight="1">
      <c r="A1302" s="125">
        <v>2220507</v>
      </c>
      <c r="B1302" s="274" t="s">
        <v>1071</v>
      </c>
      <c r="C1302" s="335"/>
      <c r="D1302" s="335"/>
      <c r="E1302" s="335">
        <v>0</v>
      </c>
      <c r="F1302" s="335">
        <v>0</v>
      </c>
      <c r="G1302" s="334"/>
      <c r="H1302" s="125" t="str">
        <f t="shared" si="20"/>
        <v>00</v>
      </c>
    </row>
    <row r="1303" spans="1:8" ht="16.5" hidden="1" customHeight="1">
      <c r="A1303" s="125">
        <v>2220508</v>
      </c>
      <c r="B1303" s="274" t="s">
        <v>1072</v>
      </c>
      <c r="C1303" s="335"/>
      <c r="D1303" s="335"/>
      <c r="E1303" s="335">
        <v>0</v>
      </c>
      <c r="F1303" s="335">
        <v>0</v>
      </c>
      <c r="G1303" s="334"/>
      <c r="H1303" s="125" t="str">
        <f t="shared" si="20"/>
        <v>00</v>
      </c>
    </row>
    <row r="1304" spans="1:8" ht="16.5" hidden="1" customHeight="1">
      <c r="A1304" s="125">
        <v>2220509</v>
      </c>
      <c r="B1304" s="274" t="s">
        <v>1073</v>
      </c>
      <c r="C1304" s="335"/>
      <c r="D1304" s="335"/>
      <c r="E1304" s="335">
        <v>0</v>
      </c>
      <c r="F1304" s="335">
        <v>0</v>
      </c>
      <c r="G1304" s="334"/>
      <c r="H1304" s="125" t="str">
        <f t="shared" si="20"/>
        <v>00</v>
      </c>
    </row>
    <row r="1305" spans="1:8" ht="16.5" hidden="1" customHeight="1">
      <c r="A1305" s="125">
        <v>2220510</v>
      </c>
      <c r="B1305" s="274" t="s">
        <v>1074</v>
      </c>
      <c r="C1305" s="335"/>
      <c r="D1305" s="335"/>
      <c r="E1305" s="335">
        <v>0</v>
      </c>
      <c r="F1305" s="335">
        <v>0</v>
      </c>
      <c r="G1305" s="334"/>
      <c r="H1305" s="125" t="str">
        <f t="shared" si="20"/>
        <v>00</v>
      </c>
    </row>
    <row r="1306" spans="1:8" ht="16.5" hidden="1" customHeight="1">
      <c r="A1306" s="125">
        <v>2220599</v>
      </c>
      <c r="B1306" s="274" t="s">
        <v>1075</v>
      </c>
      <c r="C1306" s="335"/>
      <c r="D1306" s="335"/>
      <c r="E1306" s="335">
        <v>0</v>
      </c>
      <c r="F1306" s="335">
        <v>0</v>
      </c>
      <c r="G1306" s="334"/>
      <c r="H1306" s="125" t="str">
        <f t="shared" si="20"/>
        <v>00</v>
      </c>
    </row>
    <row r="1307" spans="1:8" ht="16.5" customHeight="1">
      <c r="A1307" s="125">
        <v>224</v>
      </c>
      <c r="B1307" s="274" t="s">
        <v>1076</v>
      </c>
      <c r="C1307" s="335">
        <v>4177</v>
      </c>
      <c r="D1307" s="335">
        <v>4177</v>
      </c>
      <c r="E1307" s="335">
        <v>2454.75</v>
      </c>
      <c r="F1307" s="335">
        <v>2454.75</v>
      </c>
      <c r="G1307" s="334">
        <v>1</v>
      </c>
      <c r="H1307" s="125" t="str">
        <f t="shared" si="20"/>
        <v>417741772454.752454.75</v>
      </c>
    </row>
    <row r="1308" spans="1:8" ht="16.5" customHeight="1">
      <c r="A1308" s="125">
        <v>22401</v>
      </c>
      <c r="B1308" s="274" t="s">
        <v>1077</v>
      </c>
      <c r="C1308" s="335">
        <v>2224</v>
      </c>
      <c r="D1308" s="335">
        <v>2224</v>
      </c>
      <c r="E1308" s="335">
        <v>1491.75</v>
      </c>
      <c r="F1308" s="335">
        <v>1491.75</v>
      </c>
      <c r="G1308" s="334">
        <v>1</v>
      </c>
      <c r="H1308" s="125" t="str">
        <f t="shared" si="20"/>
        <v>222422241491.751491.75</v>
      </c>
    </row>
    <row r="1309" spans="1:8" ht="16.5" customHeight="1">
      <c r="A1309" s="125">
        <v>2240101</v>
      </c>
      <c r="B1309" s="274" t="s">
        <v>94</v>
      </c>
      <c r="C1309" s="335">
        <v>760</v>
      </c>
      <c r="D1309" s="335">
        <v>760</v>
      </c>
      <c r="E1309" s="335">
        <v>633.66999999999996</v>
      </c>
      <c r="F1309" s="335">
        <v>633.66999999999996</v>
      </c>
      <c r="G1309" s="334">
        <v>1</v>
      </c>
      <c r="H1309" s="125" t="str">
        <f t="shared" si="20"/>
        <v>760760633.67633.67</v>
      </c>
    </row>
    <row r="1310" spans="1:8" ht="16.5" hidden="1" customHeight="1">
      <c r="A1310" s="125">
        <v>2240102</v>
      </c>
      <c r="B1310" s="274" t="s">
        <v>95</v>
      </c>
      <c r="C1310" s="335"/>
      <c r="D1310" s="335"/>
      <c r="E1310" s="335">
        <v>0</v>
      </c>
      <c r="F1310" s="335">
        <v>0</v>
      </c>
      <c r="G1310" s="334"/>
      <c r="H1310" s="125" t="str">
        <f t="shared" si="20"/>
        <v>00</v>
      </c>
    </row>
    <row r="1311" spans="1:8" ht="16.5" hidden="1" customHeight="1">
      <c r="A1311" s="125">
        <v>2240103</v>
      </c>
      <c r="B1311" s="274" t="s">
        <v>96</v>
      </c>
      <c r="C1311" s="335"/>
      <c r="D1311" s="335"/>
      <c r="E1311" s="335">
        <v>0</v>
      </c>
      <c r="F1311" s="335">
        <v>0</v>
      </c>
      <c r="G1311" s="334"/>
      <c r="H1311" s="125" t="str">
        <f t="shared" si="20"/>
        <v>00</v>
      </c>
    </row>
    <row r="1312" spans="1:8" ht="16.5" hidden="1" customHeight="1">
      <c r="A1312" s="125">
        <v>2240104</v>
      </c>
      <c r="B1312" s="274" t="s">
        <v>1078</v>
      </c>
      <c r="C1312" s="335"/>
      <c r="D1312" s="335"/>
      <c r="E1312" s="335">
        <v>0</v>
      </c>
      <c r="F1312" s="335">
        <v>0</v>
      </c>
      <c r="G1312" s="334"/>
      <c r="H1312" s="125" t="str">
        <f t="shared" si="20"/>
        <v>00</v>
      </c>
    </row>
    <row r="1313" spans="1:8" ht="16.5" hidden="1" customHeight="1">
      <c r="A1313" s="125">
        <v>2240105</v>
      </c>
      <c r="B1313" s="274" t="s">
        <v>1079</v>
      </c>
      <c r="C1313" s="335"/>
      <c r="D1313" s="335"/>
      <c r="E1313" s="335">
        <v>0</v>
      </c>
      <c r="F1313" s="335">
        <v>0</v>
      </c>
      <c r="G1313" s="334"/>
      <c r="H1313" s="125" t="str">
        <f t="shared" si="20"/>
        <v>00</v>
      </c>
    </row>
    <row r="1314" spans="1:8" ht="16.5" hidden="1" customHeight="1">
      <c r="A1314" s="125">
        <v>2240106</v>
      </c>
      <c r="B1314" s="274" t="s">
        <v>1080</v>
      </c>
      <c r="C1314" s="335"/>
      <c r="D1314" s="335"/>
      <c r="E1314" s="335">
        <v>0</v>
      </c>
      <c r="F1314" s="335">
        <v>0</v>
      </c>
      <c r="G1314" s="334"/>
      <c r="H1314" s="125" t="str">
        <f t="shared" si="20"/>
        <v>00</v>
      </c>
    </row>
    <row r="1315" spans="1:8" ht="16.5" hidden="1" customHeight="1">
      <c r="A1315" s="125">
        <v>2240107</v>
      </c>
      <c r="B1315" s="274" t="s">
        <v>1081</v>
      </c>
      <c r="C1315" s="335"/>
      <c r="D1315" s="335"/>
      <c r="E1315" s="335">
        <v>0</v>
      </c>
      <c r="F1315" s="335">
        <v>0</v>
      </c>
      <c r="G1315" s="334"/>
      <c r="H1315" s="125" t="str">
        <f t="shared" si="20"/>
        <v>00</v>
      </c>
    </row>
    <row r="1316" spans="1:8" ht="16.5" hidden="1" customHeight="1">
      <c r="A1316" s="125">
        <v>2240108</v>
      </c>
      <c r="B1316" s="274" t="s">
        <v>1082</v>
      </c>
      <c r="C1316" s="335"/>
      <c r="D1316" s="335"/>
      <c r="E1316" s="335">
        <v>0</v>
      </c>
      <c r="F1316" s="335">
        <v>0</v>
      </c>
      <c r="G1316" s="334"/>
      <c r="H1316" s="125" t="str">
        <f t="shared" si="20"/>
        <v>00</v>
      </c>
    </row>
    <row r="1317" spans="1:8" ht="16.5" hidden="1" customHeight="1">
      <c r="A1317" s="125">
        <v>2240109</v>
      </c>
      <c r="B1317" s="274" t="s">
        <v>1083</v>
      </c>
      <c r="C1317" s="335"/>
      <c r="D1317" s="335"/>
      <c r="E1317" s="335">
        <v>0</v>
      </c>
      <c r="F1317" s="335">
        <v>0</v>
      </c>
      <c r="G1317" s="334"/>
      <c r="H1317" s="125" t="str">
        <f t="shared" si="20"/>
        <v>00</v>
      </c>
    </row>
    <row r="1318" spans="1:8" ht="16.5" customHeight="1">
      <c r="A1318" s="125">
        <v>2240150</v>
      </c>
      <c r="B1318" s="274" t="s">
        <v>103</v>
      </c>
      <c r="C1318" s="335">
        <v>840</v>
      </c>
      <c r="D1318" s="335">
        <v>840</v>
      </c>
      <c r="E1318" s="335">
        <v>848.08</v>
      </c>
      <c r="F1318" s="335">
        <v>848.08</v>
      </c>
      <c r="G1318" s="334">
        <v>1</v>
      </c>
      <c r="H1318" s="125" t="str">
        <f t="shared" si="20"/>
        <v>840840848.08848.08</v>
      </c>
    </row>
    <row r="1319" spans="1:8" ht="16.5" customHeight="1">
      <c r="A1319" s="125">
        <v>2240199</v>
      </c>
      <c r="B1319" s="274" t="s">
        <v>1084</v>
      </c>
      <c r="C1319" s="335"/>
      <c r="D1319" s="335"/>
      <c r="E1319" s="335">
        <v>10</v>
      </c>
      <c r="F1319" s="335">
        <v>10</v>
      </c>
      <c r="G1319" s="334">
        <v>1</v>
      </c>
      <c r="H1319" s="125" t="str">
        <f t="shared" si="20"/>
        <v>1010</v>
      </c>
    </row>
    <row r="1320" spans="1:8" ht="16.5" hidden="1" customHeight="1">
      <c r="A1320" s="125">
        <v>22402</v>
      </c>
      <c r="B1320" s="274" t="s">
        <v>1085</v>
      </c>
      <c r="C1320" s="335"/>
      <c r="D1320" s="335"/>
      <c r="E1320" s="335">
        <v>0</v>
      </c>
      <c r="F1320" s="335">
        <v>0</v>
      </c>
      <c r="G1320" s="334"/>
      <c r="H1320" s="125" t="str">
        <f t="shared" si="20"/>
        <v>00</v>
      </c>
    </row>
    <row r="1321" spans="1:8" ht="16.5" hidden="1" customHeight="1">
      <c r="A1321" s="125">
        <v>2240201</v>
      </c>
      <c r="B1321" s="274" t="s">
        <v>94</v>
      </c>
      <c r="C1321" s="335"/>
      <c r="D1321" s="335"/>
      <c r="E1321" s="335">
        <v>0</v>
      </c>
      <c r="F1321" s="335">
        <v>0</v>
      </c>
      <c r="G1321" s="334"/>
      <c r="H1321" s="125" t="str">
        <f t="shared" si="20"/>
        <v>00</v>
      </c>
    </row>
    <row r="1322" spans="1:8" ht="16.5" hidden="1" customHeight="1">
      <c r="A1322" s="125">
        <v>2240202</v>
      </c>
      <c r="B1322" s="274" t="s">
        <v>95</v>
      </c>
      <c r="C1322" s="335"/>
      <c r="D1322" s="335"/>
      <c r="E1322" s="335">
        <v>0</v>
      </c>
      <c r="F1322" s="335">
        <v>0</v>
      </c>
      <c r="G1322" s="334"/>
      <c r="H1322" s="125" t="str">
        <f t="shared" si="20"/>
        <v>00</v>
      </c>
    </row>
    <row r="1323" spans="1:8" ht="16.5" hidden="1" customHeight="1">
      <c r="A1323" s="125">
        <v>2240203</v>
      </c>
      <c r="B1323" s="274" t="s">
        <v>96</v>
      </c>
      <c r="C1323" s="335"/>
      <c r="D1323" s="335"/>
      <c r="E1323" s="335">
        <v>0</v>
      </c>
      <c r="F1323" s="335">
        <v>0</v>
      </c>
      <c r="G1323" s="334"/>
      <c r="H1323" s="125" t="str">
        <f t="shared" si="20"/>
        <v>00</v>
      </c>
    </row>
    <row r="1324" spans="1:8" ht="16.5" hidden="1" customHeight="1">
      <c r="A1324" s="125">
        <v>2240204</v>
      </c>
      <c r="B1324" s="274" t="s">
        <v>1086</v>
      </c>
      <c r="C1324" s="335"/>
      <c r="D1324" s="335"/>
      <c r="E1324" s="335">
        <v>0</v>
      </c>
      <c r="F1324" s="335">
        <v>0</v>
      </c>
      <c r="G1324" s="334"/>
      <c r="H1324" s="125" t="str">
        <f t="shared" si="20"/>
        <v>00</v>
      </c>
    </row>
    <row r="1325" spans="1:8" ht="16.5" hidden="1" customHeight="1">
      <c r="A1325" s="125">
        <v>2240299</v>
      </c>
      <c r="B1325" s="274" t="s">
        <v>1087</v>
      </c>
      <c r="C1325" s="335"/>
      <c r="D1325" s="335"/>
      <c r="E1325" s="335">
        <v>0</v>
      </c>
      <c r="F1325" s="335">
        <v>0</v>
      </c>
      <c r="G1325" s="334"/>
      <c r="H1325" s="125" t="str">
        <f t="shared" si="20"/>
        <v>00</v>
      </c>
    </row>
    <row r="1326" spans="1:8" ht="16.5" hidden="1" customHeight="1">
      <c r="A1326" s="125">
        <v>22403</v>
      </c>
      <c r="B1326" s="274" t="s">
        <v>1088</v>
      </c>
      <c r="C1326" s="335"/>
      <c r="D1326" s="335"/>
      <c r="E1326" s="335">
        <v>0</v>
      </c>
      <c r="F1326" s="335">
        <v>0</v>
      </c>
      <c r="G1326" s="334"/>
      <c r="H1326" s="125" t="str">
        <f t="shared" si="20"/>
        <v>00</v>
      </c>
    </row>
    <row r="1327" spans="1:8" ht="16.5" hidden="1" customHeight="1">
      <c r="A1327" s="125">
        <v>2240301</v>
      </c>
      <c r="B1327" s="274" t="s">
        <v>94</v>
      </c>
      <c r="C1327" s="335"/>
      <c r="D1327" s="335"/>
      <c r="E1327" s="335">
        <v>0</v>
      </c>
      <c r="F1327" s="335">
        <v>0</v>
      </c>
      <c r="G1327" s="334"/>
      <c r="H1327" s="125" t="str">
        <f t="shared" si="20"/>
        <v>00</v>
      </c>
    </row>
    <row r="1328" spans="1:8" ht="16.5" hidden="1" customHeight="1">
      <c r="A1328" s="125">
        <v>2240302</v>
      </c>
      <c r="B1328" s="274" t="s">
        <v>95</v>
      </c>
      <c r="C1328" s="335"/>
      <c r="D1328" s="335"/>
      <c r="E1328" s="335">
        <v>0</v>
      </c>
      <c r="F1328" s="335">
        <v>0</v>
      </c>
      <c r="G1328" s="334"/>
      <c r="H1328" s="125" t="str">
        <f t="shared" si="20"/>
        <v>00</v>
      </c>
    </row>
    <row r="1329" spans="1:8" ht="16.5" hidden="1" customHeight="1">
      <c r="A1329" s="125">
        <v>2240303</v>
      </c>
      <c r="B1329" s="274" t="s">
        <v>96</v>
      </c>
      <c r="C1329" s="335"/>
      <c r="D1329" s="335"/>
      <c r="E1329" s="335">
        <v>0</v>
      </c>
      <c r="F1329" s="335">
        <v>0</v>
      </c>
      <c r="G1329" s="334"/>
      <c r="H1329" s="125" t="str">
        <f t="shared" si="20"/>
        <v>00</v>
      </c>
    </row>
    <row r="1330" spans="1:8" ht="16.5" hidden="1" customHeight="1">
      <c r="A1330" s="125">
        <v>2240304</v>
      </c>
      <c r="B1330" s="274" t="s">
        <v>1089</v>
      </c>
      <c r="C1330" s="335"/>
      <c r="D1330" s="335"/>
      <c r="E1330" s="335">
        <v>0</v>
      </c>
      <c r="F1330" s="335">
        <v>0</v>
      </c>
      <c r="G1330" s="334"/>
      <c r="H1330" s="125" t="str">
        <f t="shared" si="20"/>
        <v>00</v>
      </c>
    </row>
    <row r="1331" spans="1:8" ht="16.5" hidden="1" customHeight="1">
      <c r="A1331" s="125">
        <v>2240399</v>
      </c>
      <c r="B1331" s="274" t="s">
        <v>1090</v>
      </c>
      <c r="C1331" s="335"/>
      <c r="D1331" s="335"/>
      <c r="E1331" s="335">
        <v>0</v>
      </c>
      <c r="F1331" s="335">
        <v>0</v>
      </c>
      <c r="G1331" s="334"/>
      <c r="H1331" s="125" t="str">
        <f t="shared" si="20"/>
        <v>00</v>
      </c>
    </row>
    <row r="1332" spans="1:8" ht="16.5" hidden="1" customHeight="1">
      <c r="A1332" s="125">
        <v>22404</v>
      </c>
      <c r="B1332" s="274" t="s">
        <v>1091</v>
      </c>
      <c r="C1332" s="335"/>
      <c r="D1332" s="335"/>
      <c r="E1332" s="335">
        <v>0</v>
      </c>
      <c r="F1332" s="335">
        <v>0</v>
      </c>
      <c r="G1332" s="334"/>
      <c r="H1332" s="125" t="str">
        <f t="shared" si="20"/>
        <v>00</v>
      </c>
    </row>
    <row r="1333" spans="1:8" ht="16.5" hidden="1" customHeight="1">
      <c r="A1333" s="125">
        <v>2240401</v>
      </c>
      <c r="B1333" s="274" t="s">
        <v>94</v>
      </c>
      <c r="C1333" s="335"/>
      <c r="D1333" s="335"/>
      <c r="E1333" s="335">
        <v>0</v>
      </c>
      <c r="F1333" s="335">
        <v>0</v>
      </c>
      <c r="G1333" s="334"/>
      <c r="H1333" s="125" t="str">
        <f t="shared" si="20"/>
        <v>00</v>
      </c>
    </row>
    <row r="1334" spans="1:8" ht="16.5" hidden="1" customHeight="1">
      <c r="A1334" s="125">
        <v>2240402</v>
      </c>
      <c r="B1334" s="274" t="s">
        <v>95</v>
      </c>
      <c r="C1334" s="335"/>
      <c r="D1334" s="335"/>
      <c r="E1334" s="335">
        <v>0</v>
      </c>
      <c r="F1334" s="335">
        <v>0</v>
      </c>
      <c r="G1334" s="334"/>
      <c r="H1334" s="125" t="str">
        <f t="shared" si="20"/>
        <v>00</v>
      </c>
    </row>
    <row r="1335" spans="1:8" ht="16.5" hidden="1" customHeight="1">
      <c r="A1335" s="125">
        <v>2240403</v>
      </c>
      <c r="B1335" s="274" t="s">
        <v>96</v>
      </c>
      <c r="C1335" s="335"/>
      <c r="D1335" s="335"/>
      <c r="E1335" s="335">
        <v>0</v>
      </c>
      <c r="F1335" s="335">
        <v>0</v>
      </c>
      <c r="G1335" s="334"/>
      <c r="H1335" s="125" t="str">
        <f t="shared" si="20"/>
        <v>00</v>
      </c>
    </row>
    <row r="1336" spans="1:8" ht="16.5" hidden="1" customHeight="1">
      <c r="A1336" s="125">
        <v>2240404</v>
      </c>
      <c r="B1336" s="274" t="s">
        <v>1092</v>
      </c>
      <c r="C1336" s="335"/>
      <c r="D1336" s="335"/>
      <c r="E1336" s="335">
        <v>0</v>
      </c>
      <c r="F1336" s="335">
        <v>0</v>
      </c>
      <c r="G1336" s="334"/>
      <c r="H1336" s="125" t="str">
        <f t="shared" si="20"/>
        <v>00</v>
      </c>
    </row>
    <row r="1337" spans="1:8" ht="16.5" hidden="1" customHeight="1">
      <c r="A1337" s="125">
        <v>2240405</v>
      </c>
      <c r="B1337" s="274" t="s">
        <v>1093</v>
      </c>
      <c r="C1337" s="335"/>
      <c r="D1337" s="335"/>
      <c r="E1337" s="335">
        <v>0</v>
      </c>
      <c r="F1337" s="335">
        <v>0</v>
      </c>
      <c r="G1337" s="334"/>
      <c r="H1337" s="125" t="str">
        <f t="shared" si="20"/>
        <v>00</v>
      </c>
    </row>
    <row r="1338" spans="1:8" ht="16.5" hidden="1" customHeight="1">
      <c r="A1338" s="125">
        <v>2240450</v>
      </c>
      <c r="B1338" s="274" t="s">
        <v>103</v>
      </c>
      <c r="C1338" s="335"/>
      <c r="D1338" s="335"/>
      <c r="E1338" s="335">
        <v>0</v>
      </c>
      <c r="F1338" s="335">
        <v>0</v>
      </c>
      <c r="G1338" s="334"/>
      <c r="H1338" s="125" t="str">
        <f t="shared" si="20"/>
        <v>00</v>
      </c>
    </row>
    <row r="1339" spans="1:8" ht="16.5" hidden="1" customHeight="1">
      <c r="A1339" s="125">
        <v>2240499</v>
      </c>
      <c r="B1339" s="274" t="s">
        <v>1094</v>
      </c>
      <c r="C1339" s="335"/>
      <c r="D1339" s="335"/>
      <c r="E1339" s="335">
        <v>0</v>
      </c>
      <c r="F1339" s="335">
        <v>0</v>
      </c>
      <c r="G1339" s="334"/>
      <c r="H1339" s="125" t="str">
        <f t="shared" si="20"/>
        <v>00</v>
      </c>
    </row>
    <row r="1340" spans="1:8" ht="16.5" customHeight="1">
      <c r="A1340" s="125">
        <v>22405</v>
      </c>
      <c r="B1340" s="274" t="s">
        <v>1095</v>
      </c>
      <c r="C1340" s="335"/>
      <c r="D1340" s="335"/>
      <c r="E1340" s="335">
        <v>10</v>
      </c>
      <c r="F1340" s="335">
        <v>10</v>
      </c>
      <c r="G1340" s="334">
        <v>1</v>
      </c>
      <c r="H1340" s="125" t="str">
        <f t="shared" si="20"/>
        <v>1010</v>
      </c>
    </row>
    <row r="1341" spans="1:8" ht="16.5" hidden="1" customHeight="1">
      <c r="A1341" s="125">
        <v>2240501</v>
      </c>
      <c r="B1341" s="274" t="s">
        <v>94</v>
      </c>
      <c r="C1341" s="335"/>
      <c r="D1341" s="335"/>
      <c r="E1341" s="335">
        <v>0</v>
      </c>
      <c r="F1341" s="335">
        <v>0</v>
      </c>
      <c r="G1341" s="334"/>
      <c r="H1341" s="125" t="str">
        <f t="shared" si="20"/>
        <v>00</v>
      </c>
    </row>
    <row r="1342" spans="1:8" ht="16.5" hidden="1" customHeight="1">
      <c r="A1342" s="125">
        <v>2240502</v>
      </c>
      <c r="B1342" s="274" t="s">
        <v>95</v>
      </c>
      <c r="C1342" s="335"/>
      <c r="D1342" s="335"/>
      <c r="E1342" s="335">
        <v>0</v>
      </c>
      <c r="F1342" s="335">
        <v>0</v>
      </c>
      <c r="G1342" s="334"/>
      <c r="H1342" s="125" t="str">
        <f t="shared" si="20"/>
        <v>00</v>
      </c>
    </row>
    <row r="1343" spans="1:8" ht="16.5" hidden="1" customHeight="1">
      <c r="A1343" s="125">
        <v>2240503</v>
      </c>
      <c r="B1343" s="274" t="s">
        <v>96</v>
      </c>
      <c r="C1343" s="335"/>
      <c r="D1343" s="335"/>
      <c r="E1343" s="335">
        <v>0</v>
      </c>
      <c r="F1343" s="335">
        <v>0</v>
      </c>
      <c r="G1343" s="334"/>
      <c r="H1343" s="125" t="str">
        <f t="shared" si="20"/>
        <v>00</v>
      </c>
    </row>
    <row r="1344" spans="1:8" ht="16.5" hidden="1" customHeight="1">
      <c r="A1344" s="125">
        <v>2240504</v>
      </c>
      <c r="B1344" s="274" t="s">
        <v>1096</v>
      </c>
      <c r="C1344" s="335"/>
      <c r="D1344" s="335"/>
      <c r="E1344" s="335">
        <v>0</v>
      </c>
      <c r="F1344" s="335">
        <v>0</v>
      </c>
      <c r="G1344" s="334"/>
      <c r="H1344" s="125" t="str">
        <f t="shared" si="20"/>
        <v>00</v>
      </c>
    </row>
    <row r="1345" spans="1:8" ht="16.5" hidden="1" customHeight="1">
      <c r="A1345" s="125">
        <v>2240505</v>
      </c>
      <c r="B1345" s="274" t="s">
        <v>1097</v>
      </c>
      <c r="C1345" s="335"/>
      <c r="D1345" s="335"/>
      <c r="E1345" s="335">
        <v>0</v>
      </c>
      <c r="F1345" s="335">
        <v>0</v>
      </c>
      <c r="G1345" s="334"/>
      <c r="H1345" s="125" t="str">
        <f t="shared" si="20"/>
        <v>00</v>
      </c>
    </row>
    <row r="1346" spans="1:8" ht="16.5" hidden="1" customHeight="1">
      <c r="A1346" s="125">
        <v>2240506</v>
      </c>
      <c r="B1346" s="274" t="s">
        <v>1098</v>
      </c>
      <c r="C1346" s="335"/>
      <c r="D1346" s="335"/>
      <c r="E1346" s="335">
        <v>0</v>
      </c>
      <c r="F1346" s="335">
        <v>0</v>
      </c>
      <c r="G1346" s="334"/>
      <c r="H1346" s="125" t="str">
        <f t="shared" si="20"/>
        <v>00</v>
      </c>
    </row>
    <row r="1347" spans="1:8" ht="16.5" hidden="1" customHeight="1">
      <c r="A1347" s="125">
        <v>2240507</v>
      </c>
      <c r="B1347" s="274" t="s">
        <v>1099</v>
      </c>
      <c r="C1347" s="335"/>
      <c r="D1347" s="335"/>
      <c r="E1347" s="335">
        <v>0</v>
      </c>
      <c r="F1347" s="335">
        <v>0</v>
      </c>
      <c r="G1347" s="334"/>
      <c r="H1347" s="125" t="str">
        <f t="shared" si="20"/>
        <v>00</v>
      </c>
    </row>
    <row r="1348" spans="1:8" ht="16.5" hidden="1" customHeight="1">
      <c r="A1348" s="125">
        <v>2240508</v>
      </c>
      <c r="B1348" s="274" t="s">
        <v>1100</v>
      </c>
      <c r="C1348" s="335"/>
      <c r="D1348" s="335"/>
      <c r="E1348" s="335">
        <v>0</v>
      </c>
      <c r="F1348" s="335">
        <v>0</v>
      </c>
      <c r="G1348" s="334"/>
      <c r="H1348" s="125" t="str">
        <f t="shared" si="20"/>
        <v>00</v>
      </c>
    </row>
    <row r="1349" spans="1:8" ht="16.5" hidden="1" customHeight="1">
      <c r="A1349" s="125">
        <v>2240509</v>
      </c>
      <c r="B1349" s="274" t="s">
        <v>1101</v>
      </c>
      <c r="C1349" s="335"/>
      <c r="D1349" s="335"/>
      <c r="E1349" s="335">
        <v>0</v>
      </c>
      <c r="F1349" s="335">
        <v>0</v>
      </c>
      <c r="G1349" s="334"/>
      <c r="H1349" s="125" t="str">
        <f t="shared" si="20"/>
        <v>00</v>
      </c>
    </row>
    <row r="1350" spans="1:8" ht="16.5" customHeight="1">
      <c r="A1350" s="125">
        <v>2240510</v>
      </c>
      <c r="B1350" s="274" t="s">
        <v>1102</v>
      </c>
      <c r="C1350" s="335"/>
      <c r="D1350" s="335"/>
      <c r="E1350" s="335">
        <v>10</v>
      </c>
      <c r="F1350" s="335">
        <v>10</v>
      </c>
      <c r="G1350" s="334">
        <v>1</v>
      </c>
      <c r="H1350" s="125" t="str">
        <f t="shared" si="20"/>
        <v>1010</v>
      </c>
    </row>
    <row r="1351" spans="1:8" ht="16.5" hidden="1" customHeight="1">
      <c r="A1351" s="125">
        <v>2240550</v>
      </c>
      <c r="B1351" s="274" t="s">
        <v>1103</v>
      </c>
      <c r="C1351" s="335"/>
      <c r="D1351" s="335"/>
      <c r="E1351" s="335">
        <v>0</v>
      </c>
      <c r="F1351" s="335">
        <v>0</v>
      </c>
      <c r="G1351" s="334"/>
      <c r="H1351" s="125" t="str">
        <f t="shared" ref="H1351:H1376" si="21">C1351&amp;D1351&amp;E1351&amp;F1351</f>
        <v>00</v>
      </c>
    </row>
    <row r="1352" spans="1:8" ht="16.5" hidden="1" customHeight="1">
      <c r="A1352" s="125">
        <v>2240599</v>
      </c>
      <c r="B1352" s="274" t="s">
        <v>1104</v>
      </c>
      <c r="C1352" s="335"/>
      <c r="D1352" s="335"/>
      <c r="E1352" s="335">
        <v>0</v>
      </c>
      <c r="F1352" s="335">
        <v>0</v>
      </c>
      <c r="G1352" s="334"/>
      <c r="H1352" s="125" t="str">
        <f t="shared" si="21"/>
        <v>00</v>
      </c>
    </row>
    <row r="1353" spans="1:8" ht="16.5" customHeight="1">
      <c r="A1353" s="125">
        <v>22406</v>
      </c>
      <c r="B1353" s="274" t="s">
        <v>1105</v>
      </c>
      <c r="C1353" s="335">
        <v>1614</v>
      </c>
      <c r="D1353" s="335">
        <v>1614</v>
      </c>
      <c r="E1353" s="335">
        <v>0</v>
      </c>
      <c r="F1353" s="335">
        <v>0</v>
      </c>
      <c r="G1353" s="334"/>
      <c r="H1353" s="125" t="str">
        <f t="shared" si="21"/>
        <v>1614161400</v>
      </c>
    </row>
    <row r="1354" spans="1:8" ht="16.5" customHeight="1">
      <c r="A1354" s="125">
        <v>2240601</v>
      </c>
      <c r="B1354" s="274" t="s">
        <v>1106</v>
      </c>
      <c r="C1354" s="335">
        <v>1614</v>
      </c>
      <c r="D1354" s="335">
        <v>1614</v>
      </c>
      <c r="E1354" s="335">
        <v>0</v>
      </c>
      <c r="F1354" s="335">
        <v>0</v>
      </c>
      <c r="G1354" s="334"/>
      <c r="H1354" s="125" t="str">
        <f t="shared" si="21"/>
        <v>1614161400</v>
      </c>
    </row>
    <row r="1355" spans="1:8" ht="16.5" hidden="1" customHeight="1">
      <c r="A1355" s="125">
        <v>2240602</v>
      </c>
      <c r="B1355" s="274" t="s">
        <v>1107</v>
      </c>
      <c r="C1355" s="335"/>
      <c r="D1355" s="335"/>
      <c r="E1355" s="335">
        <v>0</v>
      </c>
      <c r="F1355" s="335">
        <v>0</v>
      </c>
      <c r="G1355" s="334"/>
      <c r="H1355" s="125" t="str">
        <f t="shared" si="21"/>
        <v>00</v>
      </c>
    </row>
    <row r="1356" spans="1:8" ht="16.5" hidden="1" customHeight="1">
      <c r="A1356" s="125">
        <v>2240699</v>
      </c>
      <c r="B1356" s="274" t="s">
        <v>1108</v>
      </c>
      <c r="C1356" s="335"/>
      <c r="D1356" s="335"/>
      <c r="E1356" s="335">
        <v>0</v>
      </c>
      <c r="F1356" s="335">
        <v>0</v>
      </c>
      <c r="G1356" s="334"/>
      <c r="H1356" s="125" t="str">
        <f t="shared" si="21"/>
        <v>00</v>
      </c>
    </row>
    <row r="1357" spans="1:8" ht="16.5" customHeight="1">
      <c r="A1357" s="125">
        <v>22407</v>
      </c>
      <c r="B1357" s="274" t="s">
        <v>1109</v>
      </c>
      <c r="C1357" s="335"/>
      <c r="D1357" s="335"/>
      <c r="E1357" s="335">
        <v>953</v>
      </c>
      <c r="F1357" s="335">
        <v>953</v>
      </c>
      <c r="G1357" s="334">
        <v>1</v>
      </c>
      <c r="H1357" s="125" t="str">
        <f t="shared" si="21"/>
        <v>953953</v>
      </c>
    </row>
    <row r="1358" spans="1:8" ht="16.5" customHeight="1">
      <c r="A1358" s="125">
        <v>2240701</v>
      </c>
      <c r="B1358" s="274" t="s">
        <v>1110</v>
      </c>
      <c r="C1358" s="335"/>
      <c r="D1358" s="335"/>
      <c r="E1358" s="335">
        <v>638</v>
      </c>
      <c r="F1358" s="335">
        <v>638</v>
      </c>
      <c r="G1358" s="334">
        <v>1</v>
      </c>
      <c r="H1358" s="125" t="str">
        <f t="shared" si="21"/>
        <v>638638</v>
      </c>
    </row>
    <row r="1359" spans="1:8" ht="16.5" customHeight="1">
      <c r="A1359" s="125">
        <v>2240702</v>
      </c>
      <c r="B1359" s="274" t="s">
        <v>1111</v>
      </c>
      <c r="C1359" s="335"/>
      <c r="D1359" s="335"/>
      <c r="E1359" s="335">
        <v>115</v>
      </c>
      <c r="F1359" s="335">
        <v>115</v>
      </c>
      <c r="G1359" s="334">
        <v>1</v>
      </c>
      <c r="H1359" s="125" t="str">
        <f t="shared" si="21"/>
        <v>115115</v>
      </c>
    </row>
    <row r="1360" spans="1:8" ht="16.5" hidden="1" customHeight="1">
      <c r="A1360" s="125">
        <v>2240703</v>
      </c>
      <c r="B1360" s="274" t="s">
        <v>1112</v>
      </c>
      <c r="C1360" s="335"/>
      <c r="D1360" s="335"/>
      <c r="E1360" s="335">
        <v>0</v>
      </c>
      <c r="F1360" s="335">
        <v>0</v>
      </c>
      <c r="G1360" s="334"/>
      <c r="H1360" s="125" t="str">
        <f t="shared" si="21"/>
        <v>00</v>
      </c>
    </row>
    <row r="1361" spans="1:11" ht="16.5" hidden="1" customHeight="1">
      <c r="A1361" s="125">
        <v>2240704</v>
      </c>
      <c r="B1361" s="274" t="s">
        <v>1113</v>
      </c>
      <c r="C1361" s="335"/>
      <c r="D1361" s="335"/>
      <c r="E1361" s="335">
        <v>0</v>
      </c>
      <c r="F1361" s="335">
        <v>0</v>
      </c>
      <c r="G1361" s="334"/>
      <c r="H1361" s="125" t="str">
        <f t="shared" si="21"/>
        <v>00</v>
      </c>
    </row>
    <row r="1362" spans="1:11" ht="16.5" customHeight="1">
      <c r="A1362" s="125">
        <v>2240799</v>
      </c>
      <c r="B1362" s="274" t="s">
        <v>1114</v>
      </c>
      <c r="C1362" s="335"/>
      <c r="D1362" s="335"/>
      <c r="E1362" s="335">
        <v>200</v>
      </c>
      <c r="F1362" s="335">
        <v>200</v>
      </c>
      <c r="G1362" s="334">
        <v>1</v>
      </c>
      <c r="H1362" s="125" t="str">
        <f t="shared" si="21"/>
        <v>200200</v>
      </c>
    </row>
    <row r="1363" spans="1:11" ht="16.5" hidden="1" customHeight="1">
      <c r="A1363" s="125">
        <v>22499</v>
      </c>
      <c r="B1363" s="274" t="s">
        <v>1115</v>
      </c>
      <c r="C1363" s="335"/>
      <c r="D1363" s="335"/>
      <c r="E1363" s="335">
        <v>0</v>
      </c>
      <c r="F1363" s="335">
        <v>0</v>
      </c>
      <c r="G1363" s="334"/>
      <c r="H1363" s="125" t="str">
        <f t="shared" si="21"/>
        <v>00</v>
      </c>
    </row>
    <row r="1364" spans="1:11" ht="16.5" hidden="1" customHeight="1">
      <c r="A1364" s="125">
        <v>229</v>
      </c>
      <c r="B1364" s="274" t="s">
        <v>1116</v>
      </c>
      <c r="C1364" s="335"/>
      <c r="D1364" s="335"/>
      <c r="E1364" s="335">
        <v>0</v>
      </c>
      <c r="F1364" s="335">
        <v>0</v>
      </c>
      <c r="G1364" s="334"/>
      <c r="H1364" s="125" t="str">
        <f t="shared" si="21"/>
        <v>00</v>
      </c>
    </row>
    <row r="1365" spans="1:11" ht="16.5" hidden="1" customHeight="1">
      <c r="A1365" s="125">
        <v>22999</v>
      </c>
      <c r="B1365" s="274" t="s">
        <v>964</v>
      </c>
      <c r="C1365" s="335"/>
      <c r="D1365" s="335"/>
      <c r="E1365" s="335">
        <v>0</v>
      </c>
      <c r="F1365" s="335">
        <v>0</v>
      </c>
      <c r="G1365" s="334"/>
      <c r="H1365" s="125" t="str">
        <f t="shared" si="21"/>
        <v>00</v>
      </c>
    </row>
    <row r="1366" spans="1:11" ht="16.5" hidden="1" customHeight="1">
      <c r="A1366" s="125">
        <v>2299901</v>
      </c>
      <c r="B1366" s="274" t="s">
        <v>257</v>
      </c>
      <c r="C1366" s="335"/>
      <c r="D1366" s="335"/>
      <c r="E1366" s="335">
        <v>0</v>
      </c>
      <c r="F1366" s="335">
        <v>0</v>
      </c>
      <c r="G1366" s="334"/>
      <c r="H1366" s="125" t="str">
        <f t="shared" si="21"/>
        <v>00</v>
      </c>
    </row>
    <row r="1367" spans="1:11" ht="16.5" customHeight="1">
      <c r="A1367" s="125">
        <v>232</v>
      </c>
      <c r="B1367" s="274" t="s">
        <v>1117</v>
      </c>
      <c r="C1367" s="335">
        <v>17000</v>
      </c>
      <c r="D1367" s="335">
        <v>17000</v>
      </c>
      <c r="E1367" s="335">
        <v>16126.57</v>
      </c>
      <c r="F1367" s="335">
        <v>16126.57</v>
      </c>
      <c r="G1367" s="334">
        <v>1</v>
      </c>
      <c r="H1367" s="125" t="str">
        <f t="shared" si="21"/>
        <v>170001700016126.5716126.57</v>
      </c>
    </row>
    <row r="1368" spans="1:11" ht="16.5" hidden="1" customHeight="1">
      <c r="A1368" s="125">
        <v>23201</v>
      </c>
      <c r="B1368" s="274" t="s">
        <v>1118</v>
      </c>
      <c r="C1368" s="335"/>
      <c r="D1368" s="335"/>
      <c r="E1368" s="335">
        <v>0</v>
      </c>
      <c r="F1368" s="335">
        <v>0</v>
      </c>
      <c r="G1368" s="334"/>
      <c r="H1368" s="125" t="str">
        <f t="shared" si="21"/>
        <v>00</v>
      </c>
    </row>
    <row r="1369" spans="1:11" ht="16.5" hidden="1" customHeight="1">
      <c r="A1369" s="125">
        <v>23202</v>
      </c>
      <c r="B1369" s="274" t="s">
        <v>1119</v>
      </c>
      <c r="C1369" s="335"/>
      <c r="D1369" s="335"/>
      <c r="E1369" s="335">
        <v>0</v>
      </c>
      <c r="F1369" s="335">
        <v>0</v>
      </c>
      <c r="G1369" s="334"/>
      <c r="H1369" s="125" t="str">
        <f t="shared" si="21"/>
        <v>00</v>
      </c>
    </row>
    <row r="1370" spans="1:11" ht="16.5" customHeight="1">
      <c r="A1370" s="125">
        <v>23203</v>
      </c>
      <c r="B1370" s="274" t="s">
        <v>1120</v>
      </c>
      <c r="C1370" s="335">
        <v>17000</v>
      </c>
      <c r="D1370" s="335">
        <v>17000</v>
      </c>
      <c r="E1370" s="335">
        <v>16126.57</v>
      </c>
      <c r="F1370" s="335">
        <v>16126.57</v>
      </c>
      <c r="G1370" s="334">
        <v>1</v>
      </c>
      <c r="H1370" s="125" t="str">
        <f t="shared" si="21"/>
        <v>170001700016126.5716126.57</v>
      </c>
    </row>
    <row r="1371" spans="1:11" ht="16.5" customHeight="1">
      <c r="A1371" s="125">
        <v>2320301</v>
      </c>
      <c r="B1371" s="274" t="s">
        <v>1121</v>
      </c>
      <c r="C1371" s="335">
        <v>17000</v>
      </c>
      <c r="D1371" s="335">
        <v>17000</v>
      </c>
      <c r="E1371" s="335">
        <v>16126.57</v>
      </c>
      <c r="F1371" s="335">
        <v>16126.57</v>
      </c>
      <c r="G1371" s="334">
        <v>1</v>
      </c>
      <c r="H1371" s="125" t="str">
        <f t="shared" si="21"/>
        <v>170001700016126.5716126.57</v>
      </c>
    </row>
    <row r="1372" spans="1:11" ht="16.5" hidden="1" customHeight="1">
      <c r="A1372" s="125">
        <v>2320302</v>
      </c>
      <c r="B1372" s="274" t="s">
        <v>1122</v>
      </c>
      <c r="C1372" s="335"/>
      <c r="D1372" s="335"/>
      <c r="E1372" s="335">
        <v>0</v>
      </c>
      <c r="F1372" s="335">
        <v>0</v>
      </c>
      <c r="G1372" s="334"/>
      <c r="H1372" s="125" t="str">
        <f t="shared" si="21"/>
        <v>00</v>
      </c>
    </row>
    <row r="1373" spans="1:11" ht="16.5" hidden="1" customHeight="1">
      <c r="A1373" s="125">
        <v>2320303</v>
      </c>
      <c r="B1373" s="274" t="s">
        <v>1123</v>
      </c>
      <c r="C1373" s="335"/>
      <c r="D1373" s="335"/>
      <c r="E1373" s="335">
        <v>0</v>
      </c>
      <c r="F1373" s="335">
        <v>0</v>
      </c>
      <c r="G1373" s="334"/>
      <c r="H1373" s="125" t="str">
        <f t="shared" si="21"/>
        <v>00</v>
      </c>
    </row>
    <row r="1374" spans="1:11" ht="16.5" hidden="1" customHeight="1">
      <c r="A1374" s="125">
        <v>2320304</v>
      </c>
      <c r="B1374" s="274" t="s">
        <v>1124</v>
      </c>
      <c r="C1374" s="335"/>
      <c r="D1374" s="335"/>
      <c r="E1374" s="335">
        <v>0</v>
      </c>
      <c r="F1374" s="335">
        <v>0</v>
      </c>
      <c r="G1374" s="334"/>
      <c r="H1374" s="125" t="str">
        <f t="shared" si="21"/>
        <v>00</v>
      </c>
    </row>
    <row r="1375" spans="1:11" ht="21.95" customHeight="1">
      <c r="A1375" s="336"/>
      <c r="B1375" s="274" t="s">
        <v>1125</v>
      </c>
      <c r="C1375" s="335">
        <v>10000</v>
      </c>
      <c r="D1375" s="335">
        <v>10000</v>
      </c>
      <c r="E1375" s="335"/>
      <c r="F1375" s="335"/>
      <c r="G1375" s="334"/>
      <c r="H1375" s="125" t="str">
        <f t="shared" si="21"/>
        <v>1000010000</v>
      </c>
      <c r="I1375" s="31"/>
      <c r="J1375" s="31"/>
      <c r="K1375" s="31"/>
    </row>
    <row r="1376" spans="1:11" ht="36.75" hidden="1" customHeight="1">
      <c r="B1376" s="367" t="s">
        <v>1161</v>
      </c>
      <c r="C1376" s="367"/>
      <c r="D1376" s="367"/>
      <c r="E1376" s="367"/>
      <c r="F1376" s="367"/>
      <c r="G1376" s="367"/>
      <c r="H1376" s="125" t="str">
        <f t="shared" si="21"/>
        <v/>
      </c>
    </row>
  </sheetData>
  <autoFilter ref="A5:K1376">
    <filterColumn colId="7">
      <filters>
        <filter val="001.281.28"/>
        <filter val="0010.5210.52"/>
        <filter val="0010.7610.76"/>
        <filter val="00100100"/>
        <filter val="001018.631018.63"/>
        <filter val="00107107"/>
        <filter val="00112.31112.31"/>
        <filter val="001131.331131.33"/>
        <filter val="001151.341151.34"/>
        <filter val="00118.79118.79"/>
        <filter val="0011901190"/>
        <filter val="001276.511276.51"/>
        <filter val="001281.331281.33"/>
        <filter val="00133.69133.69"/>
        <filter val="00144.99144.99"/>
        <filter val="00144144"/>
        <filter val="00150150"/>
        <filter val="00182.3182.3"/>
        <filter val="00185.47185.47"/>
        <filter val="00186186"/>
        <filter val="001961.431961.43"/>
        <filter val="00200200"/>
        <filter val="002121"/>
        <filter val="00233.59233.59"/>
        <filter val="002391.42391.4"/>
        <filter val="0025102510"/>
        <filter val="002727"/>
        <filter val="00303.79303.79"/>
        <filter val="003030"/>
        <filter val="0033.133.1"/>
        <filter val="003333"/>
        <filter val="00339.17339.17"/>
        <filter val="00347.81347.81"/>
        <filter val="00352352"/>
        <filter val="003535"/>
        <filter val="00354354"/>
        <filter val="003636"/>
        <filter val="00391.69391.69"/>
        <filter val="00394.46394.46"/>
        <filter val="00403.08403.08"/>
        <filter val="00423.14423.14"/>
        <filter val="00434.26434.26"/>
        <filter val="004545"/>
        <filter val="00489.38489.38"/>
        <filter val="00500500"/>
        <filter val="005050"/>
        <filter val="00539.15539.15"/>
        <filter val="00542542"/>
        <filter val="005454"/>
        <filter val="00563.02563.02"/>
        <filter val="00588.39588.39"/>
        <filter val="006060"/>
        <filter val="00642.74642.74"/>
        <filter val="0066"/>
        <filter val="007.87.8"/>
        <filter val="00731.9731.9"/>
        <filter val="007575"/>
        <filter val="00800800"/>
        <filter val="0083.1783.17"/>
        <filter val="00837.19837.19"/>
        <filter val="00901.49901.49"/>
        <filter val="0099"/>
        <filter val="1000010000"/>
        <filter val="10010000"/>
        <filter val="100100140140"/>
        <filter val="100100187.55187.55"/>
        <filter val="100100474.33474.33"/>
        <filter val="1010"/>
        <filter val="101000"/>
        <filter val="10101010"/>
        <filter val="102102221.68221.68"/>
        <filter val="104610462469.292469.29"/>
        <filter val="10561056681.99681.99"/>
        <filter val="106710671212"/>
        <filter val="107921079288838883"/>
        <filter val="108108230.08230.08"/>
        <filter val="108321083213354.2813354.28"/>
        <filter val="108351083589408940"/>
        <filter val="108910891261.651261.65"/>
        <filter val="108991108991131933131933"/>
        <filter val="109109139.92139.92"/>
        <filter val="1091095050"/>
        <filter val="10910973.7973.79"/>
        <filter val="10948610948695420.0895420.08"/>
        <filter val="11000110002507325073"/>
        <filter val="110061100613352.6513352.65"/>
        <filter val="1101101635.21635.2"/>
        <filter val="110991109914013.2214013.22"/>
        <filter val="1111111515"/>
        <filter val="111511151086.081086.08"/>
        <filter val="111811181177.021177.02"/>
        <filter val="112391123911653.8911653.89"/>
        <filter val="112781127812825.5412825.54"/>
        <filter val="113113112.9112.9"/>
        <filter val="113311331406.791406.79"/>
        <filter val="113611361811.991811.99"/>
        <filter val="1147.831147.83"/>
        <filter val="115115"/>
        <filter val="1156115611561156"/>
        <filter val="11891189696.74696.74"/>
        <filter val="119119119119"/>
        <filter val="11951195467.48467.48"/>
        <filter val="11991199559.79559.79"/>
        <filter val="12012016401640"/>
        <filter val="120712071609.191609.19"/>
        <filter val="121121141.9141.9"/>
        <filter val="122122122122"/>
        <filter val="12281228665.97665.97"/>
        <filter val="123123123123"/>
        <filter val="12431243317.16317.16"/>
        <filter val="125812581689.471689.47"/>
        <filter val="128112812144.22144.2"/>
        <filter val="12812800"/>
        <filter val="12825.5412825.54"/>
        <filter val="12890"/>
        <filter val="129712129712145054145054"/>
        <filter val="130130130130"/>
        <filter val="130713071623.091623.09"/>
        <filter val="13131313"/>
        <filter val="13131313218.25218.25"/>
        <filter val="135.23135.23"/>
        <filter val="135113511487.231487.23"/>
        <filter val="135135135135"/>
        <filter val="136613661490.171490.17"/>
        <filter val="1394139473008.873008.8"/>
        <filter val="1394324353094.323094.32"/>
        <filter val="140140"/>
        <filter val="140341403412909.6712909.67"/>
        <filter val="140651406512096.2912096.29"/>
        <filter val="14091409267.25267.25"/>
        <filter val="1431143128452845"/>
        <filter val="143143225225"/>
        <filter val="143914391158.011158.01"/>
        <filter val="144144"/>
        <filter val="144814481311.671311.67"/>
        <filter val="145214521496.111496.11"/>
        <filter val="147851562315550.9415550.94"/>
        <filter val="148148171.53171.53"/>
        <filter val="148314831145.051145.05"/>
        <filter val="14991499478.31478.31"/>
        <filter val="1510151076137613"/>
        <filter val="1515"/>
        <filter val="152152172172"/>
        <filter val="155115511387.21387.2"/>
        <filter val="155615561720.831720.83"/>
        <filter val="156156426426"/>
        <filter val="156315632456.732456.73"/>
        <filter val="157531575316804.5816804.58"/>
        <filter val="157715774915.54915.5"/>
        <filter val="1597159711131113"/>
        <filter val="160160160160"/>
        <filter val="160160176176"/>
        <filter val="16116100"/>
        <filter val="161161153.67153.67"/>
        <filter val="161161153153"/>
        <filter val="1611612580.42580.4"/>
        <filter val="1614161400"/>
        <filter val="161916191395.211395.21"/>
        <filter val="1634163413081308"/>
        <filter val="1635.21635.2"/>
        <filter val="166.84166.84"/>
        <filter val="167116717766.677766.67"/>
        <filter val="167167534.4534.4"/>
        <filter val="168971689775427542"/>
        <filter val="170001700016126.5716126.57"/>
        <filter val="170170144.99144.99"/>
        <filter val="1710.341710.34"/>
        <filter val="171171144.3144.3"/>
        <filter val="1717"/>
        <filter val="172054824695878.9495878.94"/>
        <filter val="173173173173"/>
        <filter val="173617361529.681529.68"/>
        <filter val="17394173941693616936"/>
        <filter val="175175278.35278.35"/>
        <filter val="177117710.550.55"/>
        <filter val="17749875715.825715.82"/>
        <filter val="17749878432.828432.82"/>
        <filter val="177691776917544.9317544.93"/>
        <filter val="180518051805.331805.33"/>
        <filter val="1811.991811.99"/>
        <filter val="181181"/>
        <filter val="1854185419121912"/>
        <filter val="186186186186"/>
        <filter val="187218721220.491220.49"/>
        <filter val="1920192024902490"/>
        <filter val="192131921317868.3917868.39"/>
        <filter val="192719272183.952183.95"/>
        <filter val="195231952319612.218323.2"/>
        <filter val="196627196627195286.16195286.16"/>
        <filter val="196919691681.611681.61"/>
        <filter val="197121971229695.529695.5"/>
        <filter val="1971972517.372517.37"/>
        <filter val="1971973317.373317.37"/>
        <filter val="19821982929.51929.51"/>
        <filter val="2.62.6"/>
        <filter val="200200"/>
        <filter val="200200316316"/>
        <filter val="20020062.8462.84"/>
        <filter val="201920194578.864578.86"/>
        <filter val="2020"/>
        <filter val="202000"/>
        <filter val="20202020"/>
        <filter val="202027.5627.56"/>
        <filter val="20207070"/>
        <filter val="2020796.33796.33"/>
        <filter val="202420242589.342589.34"/>
        <filter val="203222032216248.7516248.75"/>
        <filter val="205205230.89230.89"/>
        <filter val="205205249.35249.35"/>
        <filter val="205205269.47269.47"/>
        <filter val="207207"/>
        <filter val="207373207373210390210390"/>
        <filter val="2083208353005300"/>
        <filter val="210210199.17199.17"/>
        <filter val="2105210520272027"/>
        <filter val="2112111921.061921.06"/>
        <filter val="211211216.41216.41"/>
        <filter val="211621163026.243026.24"/>
        <filter val="21212121"/>
        <filter val="212134.5434.54"/>
        <filter val="21232123520.79520.79"/>
        <filter val="212921292311.682311.68"/>
        <filter val="212921292676.21387.2"/>
        <filter val="213213213213"/>
        <filter val="214121414055.944055.94"/>
        <filter val="214422144221638.8121638.81"/>
        <filter val="215215374.26374.26"/>
        <filter val="2167216721582158"/>
        <filter val="218221823637.43637.4"/>
        <filter val="2190219021902190"/>
        <filter val="221221221221"/>
        <filter val="222230.4930.49"/>
        <filter val="222422241491.751491.75"/>
        <filter val="223223580580"/>
        <filter val="22342234294.87294.87"/>
        <filter val="224962249600"/>
        <filter val="228228267.56267.56"/>
        <filter val="230230251251"/>
        <filter val="2303230321842184"/>
        <filter val="231523151837.791837.79"/>
        <filter val="2351841487487"/>
        <filter val="238022464027604.6927604.69"/>
        <filter val="23904239043730737307"/>
        <filter val="240024003796.573796.57"/>
        <filter val="24024012193.3312193.33"/>
        <filter val="24024014899.6714899.67"/>
        <filter val="2409240922992299"/>
        <filter val="241524152915.612915.61"/>
        <filter val="2424"/>
        <filter val="246246206.25206.25"/>
        <filter val="250025001700.131700.13"/>
        <filter val="25002500968.23968.23"/>
        <filter val="251251238.5238.5"/>
        <filter val="25252525"/>
        <filter val="2529252917641764"/>
        <filter val="254254254254"/>
        <filter val="25725700"/>
        <filter val="260426043119.753119.75"/>
        <filter val="260526051389.61389.6"/>
        <filter val="262262288.39288.39"/>
        <filter val="26262626"/>
        <filter val="263662720431116.0731116.07"/>
        <filter val="265265304.62304.62"/>
        <filter val="267.56267.56"/>
        <filter val="27.8227.82"/>
        <filter val="270270541.68541.68"/>
        <filter val="272726.9826.98"/>
        <filter val="27273939"/>
        <filter val="282282282.22282.22"/>
        <filter val="282282366366"/>
        <filter val="282820.2720.27"/>
        <filter val="284202842024807.124807.1"/>
        <filter val="284942849425731.125731.1"/>
        <filter val="285028504012.454012.45"/>
        <filter val="290129013322.063322.06"/>
        <filter val="292129213372.93372.9"/>
        <filter val="294129411119.661119.66"/>
        <filter val="295629563810.863810.86"/>
        <filter val="2995299547884788"/>
        <filter val="3000300030003000"/>
        <filter val="3005300565056505"/>
        <filter val="303.79303.79"/>
        <filter val="3030170170"/>
        <filter val="3030180180"/>
        <filter val="30303030"/>
        <filter val="30305050"/>
        <filter val="304304279.17279.17"/>
        <filter val="304304304.33304.33"/>
        <filter val="3053051250.981250.98"/>
        <filter val="307230723307.133307.13"/>
        <filter val="31.231.2"/>
        <filter val="310310288288"/>
        <filter val="3104169914.4869914.48"/>
        <filter val="310431041919.131919.13"/>
        <filter val="316131614290.054290.05"/>
        <filter val="32132100"/>
        <filter val="322532253130.653130.65"/>
        <filter val="324324"/>
        <filter val="3260326083878387"/>
        <filter val="326326281.39281.39"/>
        <filter val="3263264040"/>
        <filter val="327223272230740.7630740.76"/>
        <filter val="328732876597.416597.41"/>
        <filter val="3303301390.21390.2"/>
        <filter val="3333"/>
        <filter val="33333333"/>
        <filter val="33339595"/>
        <filter val="350035001986.781986.78"/>
        <filter val="350350350350"/>
        <filter val="350350470470"/>
        <filter val="3535"/>
        <filter val="373373"/>
        <filter val="388388388.23388.23"/>
        <filter val="3883884545"/>
        <filter val="392392493.36493.36"/>
        <filter val="395395325.97325.97"/>
        <filter val="398398583.92583.92"/>
        <filter val="4012.454012.45"/>
        <filter val="40404040"/>
        <filter val="404404380.47380.47"/>
        <filter val="410.99410.99"/>
        <filter val="417094170917868.3917868.39"/>
        <filter val="417741772454.752454.75"/>
        <filter val="424253.5453.54"/>
        <filter val="42542520.2720.27"/>
        <filter val="4300430082468246"/>
        <filter val="4325432500"/>
        <filter val="43435757"/>
        <filter val="448448485.14485.14"/>
        <filter val="454454755.5755.5"/>
        <filter val="45452334.992334.99"/>
        <filter val="470047003936.273936.27"/>
        <filter val="47471989.91989.9"/>
        <filter val="475554755561530.3361530.33"/>
        <filter val="4758475839223922"/>
        <filter val="487487152152"/>
        <filter val="49494949"/>
        <filter val="500250023281.393281.39"/>
        <filter val="5005001010"/>
        <filter val="500500500500"/>
        <filter val="5037984735895.8735895.87"/>
        <filter val="50502573.622573.62"/>
        <filter val="50505050"/>
        <filter val="5075071574.811574.81"/>
        <filter val="51051014941494"/>
        <filter val="515140.140.1"/>
        <filter val="517965448624986.1824986.18"/>
        <filter val="5183518352455245"/>
        <filter val="521521521521"/>
        <filter val="5225222948.522948.52"/>
        <filter val="5245242534.582534.58"/>
        <filter val="525273.9973.99"/>
        <filter val="525525489.39489.39"/>
        <filter val="53.0553.05"/>
        <filter val="5305303030"/>
        <filter val="537537570.27570.27"/>
        <filter val="55.5455.54"/>
        <filter val="550055001166811668"/>
        <filter val="550055001340513405"/>
        <filter val="550550277.07277.07"/>
        <filter val="552552586.5586.5"/>
        <filter val="552552604.15604.15"/>
        <filter val="552552742.79742.79"/>
        <filter val="554865548654190.8554190.85"/>
        <filter val="5555"/>
        <filter val="561561632.16632.16"/>
        <filter val="572326200"/>
        <filter val="573573415.98415.98"/>
        <filter val="578578646.64646.64"/>
        <filter val="582582856.08856.08"/>
        <filter val="5935933192.743192.74"/>
        <filter val="59759710412.4410412.44"/>
        <filter val="598059807890.857890.85"/>
        <filter val="60.0160.01"/>
        <filter val="602602889.87889.87"/>
        <filter val="60606060"/>
        <filter val="616616492.81492.81"/>
        <filter val="626626626.4626.4"/>
        <filter val="628.44628.44"/>
        <filter val="630630"/>
        <filter val="631631755.51755.51"/>
        <filter val="638638"/>
        <filter val="641641728.53728.53"/>
        <filter val="6482648211883.411883.4"/>
        <filter val="650650850850"/>
        <filter val="651651912.63912.63"/>
        <filter val="653653707.79707.79"/>
        <filter val="657657329.18329.18"/>
        <filter val="663663669.74669.74"/>
        <filter val="670670551551"/>
        <filter val="67645676457369173691"/>
        <filter val="686686816.23816.23"/>
        <filter val="693169317323.587323.58"/>
        <filter val="694694367.03367.03"/>
        <filter val="700870086970.096970.09"/>
        <filter val="702.88702.88"/>
        <filter val="71.8771.87"/>
        <filter val="714714796.55796.55"/>
        <filter val="726972694246.514246.51"/>
        <filter val="730173013370.863370.86"/>
        <filter val="731973197722.337722.33"/>
        <filter val="735618776603867823.9866534.9"/>
        <filter val="743743770.58770.58"/>
        <filter val="75075000"/>
        <filter val="752752720.98720.98"/>
        <filter val="757757752.07752.07"/>
        <filter val="760760633.67633.67"/>
        <filter val="7647642001.072001.07"/>
        <filter val="768776877928.247928.24"/>
        <filter val="78478423842384"/>
        <filter val="796979693074.263074.26"/>
        <filter val="8008001694.641694.64"/>
        <filter val="805805971.04971.04"/>
        <filter val="808000"/>
        <filter val="8080124.29124.29"/>
        <filter val="8080220220"/>
        <filter val="80808080"/>
        <filter val="813813940.24940.24"/>
        <filter val="817817985.38985.38"/>
        <filter val="818173.773.7"/>
        <filter val="827598814357.284357.28"/>
        <filter val="839483943094.533094.53"/>
        <filter val="840840848.08848.08"/>
        <filter val="84848484"/>
        <filter val="853853243243"/>
        <filter val="853853713713"/>
        <filter val="858085805954.875954.87"/>
        <filter val="8648642628.852628.85"/>
        <filter val="8686"/>
        <filter val="880880203.63203.63"/>
        <filter val="883883712.21712.21"/>
        <filter val="88488413973.6113973.61"/>
        <filter val="8888"/>
        <filter val="8898891103.731103.73"/>
        <filter val="897897897897"/>
        <filter val="9035190351103535103535"/>
        <filter val="9062906210550.7110550.71"/>
        <filter val="914914419.43419.43"/>
        <filter val="925925720.54720.54"/>
        <filter val="9359351162.921162.92"/>
        <filter val="94494400"/>
        <filter val="9494105.87105.87"/>
        <filter val="9494219219"/>
        <filter val="953953"/>
        <filter val="95795710151015"/>
        <filter val="96096017981798"/>
        <filter val="9649641240.631240.63"/>
        <filter val="96964949"/>
        <filter val="969969308.79308.79"/>
        <filter val="9859851231.841231.84"/>
        <filter val="9898"/>
        <filter val="9913.2913.29"/>
        <filter val="996996"/>
      </filters>
    </filterColumn>
    <extLst/>
  </autoFilter>
  <mergeCells count="3">
    <mergeCell ref="B1:F1"/>
    <mergeCell ref="B2:G2"/>
    <mergeCell ref="B1376:G1376"/>
  </mergeCells>
  <phoneticPr fontId="78" type="noConversion"/>
  <printOptions horizontalCentered="1"/>
  <pageMargins left="0.23622047244094499" right="0.23622047244094499" top="0.511811023622047" bottom="0.43307086614173201" header="0.31496062992126" footer="0.15748031496063"/>
  <pageSetup paperSize="9" orientation="portrait" blackAndWhite="1" errors="blank"/>
  <headerFooter alignWithMargins="0">
    <oddFooter>&amp;C&amp;P</oddFooter>
  </headerFooter>
</worksheet>
</file>

<file path=xl/worksheets/sheet5.xml><?xml version="1.0" encoding="utf-8"?>
<worksheet xmlns="http://schemas.openxmlformats.org/spreadsheetml/2006/main" xmlns:r="http://schemas.openxmlformats.org/officeDocument/2006/relationships">
  <sheetPr>
    <tabColor rgb="FF00FF00"/>
  </sheetPr>
  <dimension ref="A1:E108"/>
  <sheetViews>
    <sheetView showZeros="0" workbookViewId="0">
      <selection activeCell="E16" sqref="E16"/>
    </sheetView>
  </sheetViews>
  <sheetFormatPr defaultColWidth="9" defaultRowHeight="14.25"/>
  <cols>
    <col min="1" max="1" width="53.875" style="314" customWidth="1"/>
    <col min="2" max="2" width="23.5" style="314" customWidth="1"/>
    <col min="3" max="4" width="9" style="315"/>
    <col min="5" max="5" width="11.5" style="315"/>
    <col min="6" max="16384" width="9" style="315"/>
  </cols>
  <sheetData>
    <row r="1" spans="1:5" ht="20.25" customHeight="1">
      <c r="A1" s="358" t="s">
        <v>1162</v>
      </c>
      <c r="B1" s="358"/>
    </row>
    <row r="2" spans="1:5" ht="38.25" customHeight="1">
      <c r="A2" s="364" t="s">
        <v>1163</v>
      </c>
      <c r="B2" s="364"/>
    </row>
    <row r="3" spans="1:5" ht="20.25" customHeight="1">
      <c r="A3" s="316"/>
      <c r="B3" s="316" t="s">
        <v>1164</v>
      </c>
    </row>
    <row r="4" spans="1:5" ht="24" customHeight="1">
      <c r="A4" s="142" t="s">
        <v>1165</v>
      </c>
      <c r="B4" s="142" t="s">
        <v>1166</v>
      </c>
    </row>
    <row r="5" spans="1:5" ht="19.5" customHeight="1">
      <c r="A5" s="317" t="s">
        <v>1167</v>
      </c>
      <c r="B5" s="318">
        <f>B6+B11+B33</f>
        <v>584061</v>
      </c>
    </row>
    <row r="6" spans="1:5" ht="17.25" customHeight="1">
      <c r="A6" s="319" t="s">
        <v>1168</v>
      </c>
      <c r="B6" s="320">
        <f>SUM(B7:B10)</f>
        <v>7407</v>
      </c>
    </row>
    <row r="7" spans="1:5" ht="17.25" customHeight="1">
      <c r="A7" s="319" t="s">
        <v>1169</v>
      </c>
      <c r="B7" s="320">
        <v>5953</v>
      </c>
    </row>
    <row r="8" spans="1:5" ht="17.25" customHeight="1">
      <c r="A8" s="319" t="s">
        <v>1170</v>
      </c>
      <c r="B8" s="320">
        <v>1454</v>
      </c>
    </row>
    <row r="9" spans="1:5" ht="17.25" customHeight="1">
      <c r="A9" s="319" t="s">
        <v>1171</v>
      </c>
      <c r="B9" s="320"/>
    </row>
    <row r="10" spans="1:5" ht="17.25" customHeight="1">
      <c r="A10" s="319" t="s">
        <v>1172</v>
      </c>
      <c r="B10" s="320"/>
    </row>
    <row r="11" spans="1:5" ht="17.25" customHeight="1">
      <c r="A11" s="319" t="s">
        <v>1173</v>
      </c>
      <c r="B11" s="320">
        <f>SUM(B12:B32)</f>
        <v>444572</v>
      </c>
      <c r="D11" s="315">
        <v>217179.37940000001</v>
      </c>
      <c r="E11" s="315">
        <v>143235</v>
      </c>
    </row>
    <row r="12" spans="1:5" ht="17.25" customHeight="1">
      <c r="A12" s="319" t="s">
        <v>1174</v>
      </c>
      <c r="B12" s="320">
        <v>1926</v>
      </c>
      <c r="E12" s="315">
        <f>D11-E11</f>
        <v>73944.379400000005</v>
      </c>
    </row>
    <row r="13" spans="1:5" ht="17.25" customHeight="1">
      <c r="A13" s="319" t="s">
        <v>1175</v>
      </c>
      <c r="B13" s="321">
        <v>101617</v>
      </c>
    </row>
    <row r="14" spans="1:5" ht="17.25" customHeight="1">
      <c r="A14" s="319" t="s">
        <v>1176</v>
      </c>
      <c r="B14" s="320">
        <v>38426</v>
      </c>
    </row>
    <row r="15" spans="1:5" ht="17.25" customHeight="1">
      <c r="A15" s="319" t="s">
        <v>1177</v>
      </c>
      <c r="B15" s="320">
        <v>19738</v>
      </c>
    </row>
    <row r="16" spans="1:5" ht="17.25" customHeight="1">
      <c r="A16" s="319" t="s">
        <v>1178</v>
      </c>
      <c r="B16" s="322">
        <v>3782</v>
      </c>
    </row>
    <row r="17" spans="1:2" ht="17.25" customHeight="1">
      <c r="A17" s="319" t="s">
        <v>1179</v>
      </c>
      <c r="B17" s="322">
        <v>4249</v>
      </c>
    </row>
    <row r="18" spans="1:2" ht="17.25" customHeight="1">
      <c r="A18" s="319" t="s">
        <v>1180</v>
      </c>
      <c r="B18" s="322">
        <v>71732</v>
      </c>
    </row>
    <row r="19" spans="1:2" ht="17.25" customHeight="1">
      <c r="A19" s="319" t="s">
        <v>1181</v>
      </c>
      <c r="B19" s="320">
        <v>1800</v>
      </c>
    </row>
    <row r="20" spans="1:2" ht="17.25" customHeight="1">
      <c r="A20" s="319" t="s">
        <v>1182</v>
      </c>
      <c r="B20" s="320">
        <v>3191</v>
      </c>
    </row>
    <row r="21" spans="1:2" ht="17.25" customHeight="1">
      <c r="A21" s="319" t="s">
        <v>1183</v>
      </c>
      <c r="B21" s="320">
        <v>4772</v>
      </c>
    </row>
    <row r="22" spans="1:2" ht="17.25" customHeight="1">
      <c r="A22" s="319" t="s">
        <v>1152</v>
      </c>
      <c r="B22" s="320">
        <v>26633</v>
      </c>
    </row>
    <row r="23" spans="1:2" ht="17.25" customHeight="1">
      <c r="A23" s="319" t="s">
        <v>1184</v>
      </c>
      <c r="B23" s="320">
        <v>23471</v>
      </c>
    </row>
    <row r="24" spans="1:2" ht="17.25" customHeight="1">
      <c r="A24" s="319" t="s">
        <v>1185</v>
      </c>
      <c r="B24" s="322">
        <v>45113</v>
      </c>
    </row>
    <row r="25" spans="1:2" ht="17.25" customHeight="1">
      <c r="A25" s="319" t="s">
        <v>1186</v>
      </c>
      <c r="B25" s="322">
        <v>302</v>
      </c>
    </row>
    <row r="26" spans="1:2" ht="17.25" customHeight="1">
      <c r="A26" s="319" t="s">
        <v>1187</v>
      </c>
      <c r="B26" s="322">
        <v>22202</v>
      </c>
    </row>
    <row r="27" spans="1:2" ht="17.25" customHeight="1">
      <c r="A27" s="319" t="s">
        <v>1188</v>
      </c>
      <c r="B27" s="322">
        <v>22787</v>
      </c>
    </row>
    <row r="28" spans="1:2" ht="17.25" customHeight="1">
      <c r="A28" s="319" t="s">
        <v>1189</v>
      </c>
      <c r="B28" s="322">
        <v>3500</v>
      </c>
    </row>
    <row r="29" spans="1:2" ht="17.25" customHeight="1">
      <c r="A29" s="319" t="s">
        <v>1190</v>
      </c>
      <c r="B29" s="322">
        <v>9931</v>
      </c>
    </row>
    <row r="30" spans="1:2" ht="17.25" customHeight="1">
      <c r="A30" s="319" t="s">
        <v>1191</v>
      </c>
      <c r="B30" s="322">
        <v>1682</v>
      </c>
    </row>
    <row r="31" spans="1:2" ht="17.25" customHeight="1">
      <c r="A31" s="319" t="s">
        <v>1192</v>
      </c>
      <c r="B31" s="322">
        <v>1171</v>
      </c>
    </row>
    <row r="32" spans="1:2" ht="17.25" customHeight="1">
      <c r="A32" s="319" t="s">
        <v>1193</v>
      </c>
      <c r="B32" s="320">
        <v>36547</v>
      </c>
    </row>
    <row r="33" spans="1:2" ht="17.25" customHeight="1">
      <c r="A33" s="319" t="s">
        <v>1194</v>
      </c>
      <c r="B33" s="320">
        <f>SUM(B34:B54)</f>
        <v>132082</v>
      </c>
    </row>
    <row r="34" spans="1:2" ht="17.25" customHeight="1">
      <c r="A34" s="319" t="s">
        <v>1195</v>
      </c>
      <c r="B34" s="320">
        <v>20</v>
      </c>
    </row>
    <row r="35" spans="1:2" ht="17.25" customHeight="1">
      <c r="A35" s="319" t="s">
        <v>1196</v>
      </c>
      <c r="B35" s="320"/>
    </row>
    <row r="36" spans="1:2" ht="17.25" customHeight="1">
      <c r="A36" s="319" t="s">
        <v>1197</v>
      </c>
      <c r="B36" s="320"/>
    </row>
    <row r="37" spans="1:2" ht="17.25" customHeight="1">
      <c r="A37" s="319" t="s">
        <v>1198</v>
      </c>
      <c r="B37" s="320">
        <v>630</v>
      </c>
    </row>
    <row r="38" spans="1:2" ht="17.25" customHeight="1">
      <c r="A38" s="319" t="s">
        <v>1199</v>
      </c>
      <c r="B38" s="320">
        <v>8304</v>
      </c>
    </row>
    <row r="39" spans="1:2" ht="17.25" customHeight="1">
      <c r="A39" s="319" t="s">
        <v>1200</v>
      </c>
      <c r="B39" s="320"/>
    </row>
    <row r="40" spans="1:2" ht="17.25" customHeight="1">
      <c r="A40" s="319" t="s">
        <v>1201</v>
      </c>
      <c r="B40" s="320">
        <v>736</v>
      </c>
    </row>
    <row r="41" spans="1:2" ht="17.25" customHeight="1">
      <c r="A41" s="319" t="s">
        <v>1202</v>
      </c>
      <c r="B41" s="320">
        <v>422</v>
      </c>
    </row>
    <row r="42" spans="1:2" ht="17.25" customHeight="1">
      <c r="A42" s="319" t="s">
        <v>1203</v>
      </c>
      <c r="B42" s="320">
        <v>285</v>
      </c>
    </row>
    <row r="43" spans="1:2" ht="17.25" customHeight="1">
      <c r="A43" s="319" t="s">
        <v>1204</v>
      </c>
      <c r="B43" s="320">
        <v>10014</v>
      </c>
    </row>
    <row r="44" spans="1:2" ht="17.25" customHeight="1">
      <c r="A44" s="319" t="s">
        <v>1205</v>
      </c>
      <c r="B44" s="320">
        <v>12</v>
      </c>
    </row>
    <row r="45" spans="1:2" ht="17.25" customHeight="1">
      <c r="A45" s="319" t="s">
        <v>1206</v>
      </c>
      <c r="B45" s="323">
        <v>52325</v>
      </c>
    </row>
    <row r="46" spans="1:2" ht="17.25" customHeight="1">
      <c r="A46" s="319" t="s">
        <v>1207</v>
      </c>
      <c r="B46" s="320">
        <v>53567</v>
      </c>
    </row>
    <row r="47" spans="1:2" ht="17.25" customHeight="1">
      <c r="A47" s="319" t="s">
        <v>1208</v>
      </c>
      <c r="B47" s="320">
        <v>2056</v>
      </c>
    </row>
    <row r="48" spans="1:2" ht="17.25" customHeight="1">
      <c r="A48" s="319" t="s">
        <v>1209</v>
      </c>
      <c r="B48" s="320">
        <v>186</v>
      </c>
    </row>
    <row r="49" spans="1:2" ht="17.25" customHeight="1">
      <c r="A49" s="319" t="s">
        <v>1210</v>
      </c>
      <c r="B49" s="320">
        <v>33</v>
      </c>
    </row>
    <row r="50" spans="1:2" ht="17.25" customHeight="1">
      <c r="A50" s="319" t="s">
        <v>1211</v>
      </c>
      <c r="B50" s="320">
        <v>654</v>
      </c>
    </row>
    <row r="51" spans="1:2" ht="17.25" customHeight="1">
      <c r="A51" s="319" t="s">
        <v>1212</v>
      </c>
      <c r="B51" s="320">
        <v>2237</v>
      </c>
    </row>
    <row r="52" spans="1:2" ht="17.25" customHeight="1">
      <c r="A52" s="319" t="s">
        <v>1213</v>
      </c>
      <c r="B52" s="320"/>
    </row>
    <row r="53" spans="1:2" ht="17.25" customHeight="1">
      <c r="A53" s="319" t="s">
        <v>1214</v>
      </c>
      <c r="B53" s="320">
        <v>601</v>
      </c>
    </row>
    <row r="54" spans="1:2" ht="17.25" customHeight="1">
      <c r="A54" s="319" t="s">
        <v>1215</v>
      </c>
      <c r="B54" s="320"/>
    </row>
    <row r="55" spans="1:2" ht="17.25" customHeight="1">
      <c r="A55" s="368" t="s">
        <v>1216</v>
      </c>
      <c r="B55" s="368"/>
    </row>
    <row r="56" spans="1:2" ht="20.100000000000001" customHeight="1"/>
    <row r="57" spans="1:2" ht="20.100000000000001" customHeight="1"/>
    <row r="58" spans="1:2" ht="20.100000000000001" customHeight="1"/>
    <row r="59" spans="1:2" ht="20.100000000000001" customHeight="1"/>
    <row r="60" spans="1:2" ht="20.100000000000001" customHeight="1"/>
    <row r="61" spans="1:2" ht="20.100000000000001" customHeight="1"/>
    <row r="62" spans="1:2" ht="20.100000000000001" customHeight="1"/>
    <row r="63" spans="1:2" ht="20.100000000000001" customHeight="1"/>
    <row r="64" spans="1: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sheetData>
  <mergeCells count="3">
    <mergeCell ref="A1:B1"/>
    <mergeCell ref="A2:B2"/>
    <mergeCell ref="A55:B55"/>
  </mergeCells>
  <phoneticPr fontId="78" type="noConversion"/>
  <printOptions horizontalCentered="1"/>
  <pageMargins left="0.15748031496063" right="0.15748031496063" top="0.511811023622047" bottom="0.55118110236220497" header="0.31496062992126" footer="0.31496062992126"/>
  <pageSetup paperSize="9" scale="85" orientation="portrait" blackAndWhite="1" errors="blank"/>
  <headerFooter alignWithMargins="0">
    <oddFooter>&amp;C&amp;P</oddFooter>
  </headerFooter>
</worksheet>
</file>

<file path=xl/worksheets/sheet6.xml><?xml version="1.0" encoding="utf-8"?>
<worksheet xmlns="http://schemas.openxmlformats.org/spreadsheetml/2006/main" xmlns:r="http://schemas.openxmlformats.org/officeDocument/2006/relationships">
  <sheetPr>
    <tabColor rgb="FF00FF00"/>
  </sheetPr>
  <dimension ref="A1:D45"/>
  <sheetViews>
    <sheetView zoomScale="115" zoomScaleNormal="115" workbookViewId="0">
      <selection sqref="A1:XFD1048576"/>
    </sheetView>
  </sheetViews>
  <sheetFormatPr defaultColWidth="9" defaultRowHeight="13.5"/>
  <cols>
    <col min="1" max="1" width="9.875" style="138" customWidth="1"/>
    <col min="2" max="2" width="6" style="138" customWidth="1"/>
    <col min="3" max="3" width="28.625" style="138" customWidth="1"/>
    <col min="4" max="4" width="28.25" style="138" customWidth="1"/>
    <col min="5" max="16384" width="9" style="138"/>
  </cols>
  <sheetData>
    <row r="1" spans="1:4" ht="18">
      <c r="A1" s="358" t="s">
        <v>1217</v>
      </c>
      <c r="B1" s="358"/>
      <c r="C1" s="358"/>
      <c r="D1" s="358"/>
    </row>
    <row r="2" spans="1:4" ht="25.5" customHeight="1">
      <c r="A2" s="364" t="s">
        <v>1218</v>
      </c>
      <c r="B2" s="364"/>
      <c r="C2" s="364"/>
      <c r="D2" s="364"/>
    </row>
    <row r="3" spans="1:4" ht="14.25" customHeight="1">
      <c r="A3" s="139"/>
      <c r="B3" s="139"/>
      <c r="C3" s="139"/>
      <c r="D3" s="308" t="s">
        <v>2</v>
      </c>
    </row>
    <row r="4" spans="1:4" ht="32.25" customHeight="1">
      <c r="A4" s="369" t="s">
        <v>1219</v>
      </c>
      <c r="B4" s="369"/>
      <c r="C4" s="309" t="s">
        <v>1220</v>
      </c>
      <c r="D4" s="141" t="s">
        <v>1221</v>
      </c>
    </row>
    <row r="5" spans="1:4" s="137" customFormat="1" ht="14.25" customHeight="1">
      <c r="A5" s="370" t="s">
        <v>1222</v>
      </c>
      <c r="B5" s="371"/>
      <c r="C5" s="310">
        <f>SUM(C6:C45)</f>
        <v>88364.52</v>
      </c>
      <c r="D5" s="310">
        <f>SUM(D6:D45)</f>
        <v>9969.8700000000008</v>
      </c>
    </row>
    <row r="6" spans="1:4" s="137" customFormat="1" ht="14.25" customHeight="1">
      <c r="A6" s="372" t="s">
        <v>1223</v>
      </c>
      <c r="B6" s="373"/>
      <c r="C6" s="311">
        <v>3023.78</v>
      </c>
      <c r="D6" s="312">
        <v>-65.099999999999994</v>
      </c>
    </row>
    <row r="7" spans="1:4" s="137" customFormat="1" ht="14.25" customHeight="1">
      <c r="A7" s="372" t="s">
        <v>1224</v>
      </c>
      <c r="B7" s="373"/>
      <c r="C7" s="311">
        <v>2938.02</v>
      </c>
      <c r="D7" s="312">
        <v>198.64</v>
      </c>
    </row>
    <row r="8" spans="1:4" s="137" customFormat="1" ht="14.25" customHeight="1">
      <c r="A8" s="372" t="s">
        <v>1225</v>
      </c>
      <c r="B8" s="373"/>
      <c r="C8" s="311">
        <f>2598.9-95</f>
        <v>2503.9</v>
      </c>
      <c r="D8" s="312">
        <v>485</v>
      </c>
    </row>
    <row r="9" spans="1:4" ht="14.25" customHeight="1">
      <c r="A9" s="372" t="s">
        <v>1226</v>
      </c>
      <c r="B9" s="373"/>
      <c r="C9" s="311">
        <v>2314.75</v>
      </c>
      <c r="D9" s="312">
        <v>-266.77</v>
      </c>
    </row>
    <row r="10" spans="1:4" s="137" customFormat="1" ht="14.25" customHeight="1">
      <c r="A10" s="372" t="s">
        <v>1227</v>
      </c>
      <c r="B10" s="373"/>
      <c r="C10" s="311">
        <v>2550.62</v>
      </c>
      <c r="D10" s="312">
        <v>1177.99</v>
      </c>
    </row>
    <row r="11" spans="1:4" ht="14.25" customHeight="1">
      <c r="A11" s="372" t="s">
        <v>1228</v>
      </c>
      <c r="B11" s="373"/>
      <c r="C11" s="311">
        <v>2822</v>
      </c>
      <c r="D11" s="312">
        <v>553.94000000000005</v>
      </c>
    </row>
    <row r="12" spans="1:4" ht="14.25" customHeight="1">
      <c r="A12" s="372" t="s">
        <v>1229</v>
      </c>
      <c r="B12" s="373"/>
      <c r="C12" s="313">
        <f>3512.46+1</f>
        <v>3513.46</v>
      </c>
      <c r="D12" s="312">
        <v>3635.29</v>
      </c>
    </row>
    <row r="13" spans="1:4" ht="14.25" customHeight="1">
      <c r="A13" s="372" t="s">
        <v>1230</v>
      </c>
      <c r="B13" s="373"/>
      <c r="C13" s="311">
        <v>2596.44</v>
      </c>
      <c r="D13" s="312">
        <v>186.07</v>
      </c>
    </row>
    <row r="14" spans="1:4" ht="14.25" customHeight="1">
      <c r="A14" s="372" t="s">
        <v>1231</v>
      </c>
      <c r="B14" s="373"/>
      <c r="C14" s="311">
        <v>2121.9899999999998</v>
      </c>
      <c r="D14" s="312">
        <v>-168.22</v>
      </c>
    </row>
    <row r="15" spans="1:4" ht="14.25" customHeight="1">
      <c r="A15" s="372" t="s">
        <v>1232</v>
      </c>
      <c r="B15" s="373"/>
      <c r="C15" s="311">
        <v>1824.23</v>
      </c>
      <c r="D15" s="312">
        <v>-663.19</v>
      </c>
    </row>
    <row r="16" spans="1:4" ht="14.25" customHeight="1">
      <c r="A16" s="372" t="s">
        <v>1233</v>
      </c>
      <c r="B16" s="373"/>
      <c r="C16" s="311">
        <v>1392.09</v>
      </c>
      <c r="D16" s="312">
        <v>254.13</v>
      </c>
    </row>
    <row r="17" spans="1:4" ht="14.25" customHeight="1">
      <c r="A17" s="372" t="s">
        <v>1234</v>
      </c>
      <c r="B17" s="373"/>
      <c r="C17" s="311">
        <f>2503.28-145</f>
        <v>2358.2800000000002</v>
      </c>
      <c r="D17" s="312">
        <v>104.42</v>
      </c>
    </row>
    <row r="18" spans="1:4" s="137" customFormat="1" ht="14.25" customHeight="1">
      <c r="A18" s="372" t="s">
        <v>1235</v>
      </c>
      <c r="B18" s="373"/>
      <c r="C18" s="311">
        <v>1456.31</v>
      </c>
      <c r="D18" s="312">
        <v>21.38</v>
      </c>
    </row>
    <row r="19" spans="1:4" s="137" customFormat="1" ht="14.25" customHeight="1">
      <c r="A19" s="372" t="s">
        <v>1236</v>
      </c>
      <c r="B19" s="373"/>
      <c r="C19" s="311">
        <v>2287.02</v>
      </c>
      <c r="D19" s="312">
        <v>743.91</v>
      </c>
    </row>
    <row r="20" spans="1:4" s="137" customFormat="1" ht="14.25" customHeight="1">
      <c r="A20" s="372" t="s">
        <v>1237</v>
      </c>
      <c r="B20" s="373"/>
      <c r="C20" s="311">
        <v>1242.57</v>
      </c>
      <c r="D20" s="312">
        <v>42.32</v>
      </c>
    </row>
    <row r="21" spans="1:4" s="137" customFormat="1" ht="14.25" customHeight="1">
      <c r="A21" s="372" t="s">
        <v>1238</v>
      </c>
      <c r="B21" s="373"/>
      <c r="C21" s="311">
        <v>2834.67</v>
      </c>
      <c r="D21" s="312">
        <v>88.21</v>
      </c>
    </row>
    <row r="22" spans="1:4" s="137" customFormat="1" ht="12.95" customHeight="1">
      <c r="A22" s="372" t="s">
        <v>1239</v>
      </c>
      <c r="B22" s="373"/>
      <c r="C22" s="311">
        <f>1387.36-40</f>
        <v>1347.36</v>
      </c>
      <c r="D22" s="312">
        <v>15.41</v>
      </c>
    </row>
    <row r="23" spans="1:4" s="137" customFormat="1" ht="14.25" customHeight="1">
      <c r="A23" s="372" t="s">
        <v>1240</v>
      </c>
      <c r="B23" s="373"/>
      <c r="C23" s="311">
        <v>1135.6099999999999</v>
      </c>
      <c r="D23" s="312">
        <v>7.47</v>
      </c>
    </row>
    <row r="24" spans="1:4" s="137" customFormat="1" ht="14.25" customHeight="1">
      <c r="A24" s="372" t="s">
        <v>1241</v>
      </c>
      <c r="B24" s="373"/>
      <c r="C24" s="311">
        <v>1240.51</v>
      </c>
      <c r="D24" s="312">
        <v>88.21</v>
      </c>
    </row>
    <row r="25" spans="1:4" s="137" customFormat="1" ht="14.25" customHeight="1">
      <c r="A25" s="372" t="s">
        <v>1242</v>
      </c>
      <c r="B25" s="373"/>
      <c r="C25" s="311">
        <v>944.07</v>
      </c>
      <c r="D25" s="312">
        <v>9.49</v>
      </c>
    </row>
    <row r="26" spans="1:4" s="137" customFormat="1" ht="14.25" customHeight="1">
      <c r="A26" s="372" t="s">
        <v>1243</v>
      </c>
      <c r="B26" s="373"/>
      <c r="C26" s="311">
        <v>1756.87</v>
      </c>
      <c r="D26" s="312">
        <v>65.239999999999995</v>
      </c>
    </row>
    <row r="27" spans="1:4" s="137" customFormat="1" ht="14.25" customHeight="1">
      <c r="A27" s="372" t="s">
        <v>1244</v>
      </c>
      <c r="B27" s="373"/>
      <c r="C27" s="311">
        <f>2595.72-9</f>
        <v>2586.7199999999998</v>
      </c>
      <c r="D27" s="312">
        <v>65.3</v>
      </c>
    </row>
    <row r="28" spans="1:4" s="137" customFormat="1" ht="14.25" customHeight="1">
      <c r="A28" s="372" t="s">
        <v>1245</v>
      </c>
      <c r="B28" s="373"/>
      <c r="C28" s="311">
        <v>1108.98</v>
      </c>
      <c r="D28" s="312">
        <v>26.17</v>
      </c>
    </row>
    <row r="29" spans="1:4" s="137" customFormat="1" ht="14.25" customHeight="1">
      <c r="A29" s="372" t="s">
        <v>1246</v>
      </c>
      <c r="B29" s="373"/>
      <c r="C29" s="311">
        <v>1584.23</v>
      </c>
      <c r="D29" s="312">
        <v>65.42</v>
      </c>
    </row>
    <row r="30" spans="1:4" s="137" customFormat="1" ht="14.25" customHeight="1">
      <c r="A30" s="372" t="s">
        <v>1247</v>
      </c>
      <c r="B30" s="373"/>
      <c r="C30" s="311">
        <v>1227.44</v>
      </c>
      <c r="D30" s="312">
        <v>10.66</v>
      </c>
    </row>
    <row r="31" spans="1:4" s="137" customFormat="1" ht="14.25" customHeight="1">
      <c r="A31" s="372" t="s">
        <v>1248</v>
      </c>
      <c r="B31" s="373"/>
      <c r="C31" s="311">
        <v>2259.08</v>
      </c>
      <c r="D31" s="312">
        <v>51.92</v>
      </c>
    </row>
    <row r="32" spans="1:4" s="137" customFormat="1" ht="14.25" customHeight="1">
      <c r="A32" s="372" t="s">
        <v>1249</v>
      </c>
      <c r="B32" s="373"/>
      <c r="C32" s="311">
        <v>1419.92</v>
      </c>
      <c r="D32" s="312">
        <v>13.87</v>
      </c>
    </row>
    <row r="33" spans="1:4" s="137" customFormat="1" ht="14.25" customHeight="1">
      <c r="A33" s="372" t="s">
        <v>1250</v>
      </c>
      <c r="B33" s="373"/>
      <c r="C33" s="311">
        <v>2459.67</v>
      </c>
      <c r="D33" s="312">
        <v>116.21</v>
      </c>
    </row>
    <row r="34" spans="1:4" s="137" customFormat="1" ht="14.25" customHeight="1">
      <c r="A34" s="372" t="s">
        <v>1251</v>
      </c>
      <c r="B34" s="373"/>
      <c r="C34" s="311">
        <v>1243.77</v>
      </c>
      <c r="D34" s="312">
        <v>63.68</v>
      </c>
    </row>
    <row r="35" spans="1:4" s="137" customFormat="1" ht="14.25" customHeight="1">
      <c r="A35" s="372" t="s">
        <v>1252</v>
      </c>
      <c r="B35" s="373"/>
      <c r="C35" s="311">
        <v>1552.68</v>
      </c>
      <c r="D35" s="312">
        <v>71.42</v>
      </c>
    </row>
    <row r="36" spans="1:4" s="137" customFormat="1" ht="14.25" customHeight="1">
      <c r="A36" s="372" t="s">
        <v>1253</v>
      </c>
      <c r="B36" s="373"/>
      <c r="C36" s="311">
        <v>5721.63</v>
      </c>
      <c r="D36" s="312">
        <v>82.36</v>
      </c>
    </row>
    <row r="37" spans="1:4" s="137" customFormat="1" ht="14.25" customHeight="1">
      <c r="A37" s="372" t="s">
        <v>1254</v>
      </c>
      <c r="B37" s="373"/>
      <c r="C37" s="311">
        <v>1671.86</v>
      </c>
      <c r="D37" s="312">
        <v>2162.15</v>
      </c>
    </row>
    <row r="38" spans="1:4" s="137" customFormat="1" ht="14.25" customHeight="1">
      <c r="A38" s="372" t="s">
        <v>1255</v>
      </c>
      <c r="B38" s="373"/>
      <c r="C38" s="311">
        <v>2729.63</v>
      </c>
      <c r="D38" s="312">
        <v>1355.61</v>
      </c>
    </row>
    <row r="39" spans="1:4" s="137" customFormat="1" ht="14.25" customHeight="1">
      <c r="A39" s="372" t="s">
        <v>1256</v>
      </c>
      <c r="B39" s="373"/>
      <c r="C39" s="311">
        <v>1835.23</v>
      </c>
      <c r="D39" s="312">
        <v>90.03</v>
      </c>
    </row>
    <row r="40" spans="1:4" s="137" customFormat="1" ht="14.25" customHeight="1">
      <c r="A40" s="372" t="s">
        <v>1257</v>
      </c>
      <c r="B40" s="373"/>
      <c r="C40" s="311">
        <v>1888.82</v>
      </c>
      <c r="D40" s="312">
        <v>63.58</v>
      </c>
    </row>
    <row r="41" spans="1:4" s="137" customFormat="1" ht="14.25" customHeight="1">
      <c r="A41" s="372" t="s">
        <v>1258</v>
      </c>
      <c r="B41" s="373"/>
      <c r="C41" s="311">
        <v>3798.84</v>
      </c>
      <c r="D41" s="312">
        <v>39.25</v>
      </c>
    </row>
    <row r="42" spans="1:4" s="137" customFormat="1" ht="14.25" customHeight="1">
      <c r="A42" s="372" t="s">
        <v>1259</v>
      </c>
      <c r="B42" s="373"/>
      <c r="C42" s="311">
        <v>1081.4100000000001</v>
      </c>
      <c r="D42" s="312">
        <v>19.2</v>
      </c>
    </row>
    <row r="43" spans="1:4" s="137" customFormat="1" ht="14.25" customHeight="1">
      <c r="A43" s="372" t="s">
        <v>1260</v>
      </c>
      <c r="B43" s="373"/>
      <c r="C43" s="311">
        <v>3238.36</v>
      </c>
      <c r="D43" s="312">
        <v>69.31</v>
      </c>
    </row>
    <row r="44" spans="1:4" s="137" customFormat="1" ht="14.25" customHeight="1">
      <c r="A44" s="372" t="s">
        <v>1261</v>
      </c>
      <c r="B44" s="373"/>
      <c r="C44" s="311">
        <v>4650.42</v>
      </c>
      <c r="D44" s="312">
        <v>287.14999999999998</v>
      </c>
    </row>
    <row r="45" spans="1:4" s="137" customFormat="1" ht="14.25" customHeight="1">
      <c r="A45" s="372" t="s">
        <v>1262</v>
      </c>
      <c r="B45" s="373"/>
      <c r="C45" s="311">
        <v>2101.2800000000002</v>
      </c>
      <c r="D45" s="312">
        <v>-1197.26</v>
      </c>
    </row>
  </sheetData>
  <mergeCells count="44">
    <mergeCell ref="A42:B42"/>
    <mergeCell ref="A43:B43"/>
    <mergeCell ref="A44:B44"/>
    <mergeCell ref="A45:B45"/>
    <mergeCell ref="A37:B37"/>
    <mergeCell ref="A38:B38"/>
    <mergeCell ref="A39:B39"/>
    <mergeCell ref="A40:B40"/>
    <mergeCell ref="A41:B41"/>
    <mergeCell ref="A32:B32"/>
    <mergeCell ref="A33:B33"/>
    <mergeCell ref="A34:B34"/>
    <mergeCell ref="A35:B35"/>
    <mergeCell ref="A36:B36"/>
    <mergeCell ref="A27:B27"/>
    <mergeCell ref="A28:B28"/>
    <mergeCell ref="A29:B29"/>
    <mergeCell ref="A30:B30"/>
    <mergeCell ref="A31:B31"/>
    <mergeCell ref="A22:B22"/>
    <mergeCell ref="A23:B23"/>
    <mergeCell ref="A24:B24"/>
    <mergeCell ref="A25:B25"/>
    <mergeCell ref="A26:B26"/>
    <mergeCell ref="A17:B17"/>
    <mergeCell ref="A18:B18"/>
    <mergeCell ref="A19:B19"/>
    <mergeCell ref="A20:B20"/>
    <mergeCell ref="A21:B21"/>
    <mergeCell ref="A12:B12"/>
    <mergeCell ref="A13:B13"/>
    <mergeCell ref="A14:B14"/>
    <mergeCell ref="A15:B15"/>
    <mergeCell ref="A16:B16"/>
    <mergeCell ref="A7:B7"/>
    <mergeCell ref="A8:B8"/>
    <mergeCell ref="A9:B9"/>
    <mergeCell ref="A10:B10"/>
    <mergeCell ref="A11:B11"/>
    <mergeCell ref="A1:D1"/>
    <mergeCell ref="A2:D2"/>
    <mergeCell ref="A4:B4"/>
    <mergeCell ref="A5:B5"/>
    <mergeCell ref="A6:B6"/>
  </mergeCells>
  <phoneticPr fontId="78" type="noConversion"/>
  <printOptions horizontalCentered="1"/>
  <pageMargins left="0.31496062992126" right="0.31496062992126" top="0.39370078740157499" bottom="0.196850393700787" header="0.31496062992126" footer="0.31496062992126"/>
  <pageSetup paperSize="9" fitToHeight="0" orientation="portrait" blackAndWhite="1" errors="blank"/>
  <headerFooter alignWithMargins="0">
    <oddFooter>&amp;C&amp;P</oddFooter>
  </headerFooter>
</worksheet>
</file>

<file path=xl/worksheets/sheet7.xml><?xml version="1.0" encoding="utf-8"?>
<worksheet xmlns="http://schemas.openxmlformats.org/spreadsheetml/2006/main" xmlns:r="http://schemas.openxmlformats.org/officeDocument/2006/relationships">
  <sheetPr>
    <tabColor rgb="FF00FF00"/>
    <pageSetUpPr fitToPage="1"/>
  </sheetPr>
  <dimension ref="A1:R57"/>
  <sheetViews>
    <sheetView showZeros="0" workbookViewId="0">
      <selection activeCell="M24" sqref="M24"/>
    </sheetView>
  </sheetViews>
  <sheetFormatPr defaultColWidth="9" defaultRowHeight="14.25"/>
  <cols>
    <col min="1" max="1" width="28.75" style="277" customWidth="1"/>
    <col min="2" max="2" width="12.125" style="277" customWidth="1"/>
    <col min="3" max="4" width="11.125" style="278" customWidth="1"/>
    <col min="5" max="5" width="11.125" style="300" customWidth="1"/>
    <col min="6" max="6" width="11.125" style="278" customWidth="1"/>
    <col min="7" max="7" width="10.375" style="278" customWidth="1"/>
    <col min="8" max="8" width="35.125" style="279" customWidth="1"/>
    <col min="9" max="9" width="11.75" style="279" customWidth="1"/>
    <col min="10" max="14" width="11.125" style="278" customWidth="1"/>
    <col min="15" max="15" width="11.75" style="301" customWidth="1"/>
    <col min="16" max="18" width="9" style="276" hidden="1" customWidth="1"/>
    <col min="19" max="16384" width="9" style="276"/>
  </cols>
  <sheetData>
    <row r="1" spans="1:18" ht="18" customHeight="1">
      <c r="A1" s="374" t="s">
        <v>1263</v>
      </c>
      <c r="B1" s="374"/>
      <c r="C1" s="374"/>
      <c r="D1" s="374"/>
      <c r="E1" s="375"/>
      <c r="F1" s="374"/>
      <c r="G1" s="374"/>
      <c r="H1" s="374"/>
      <c r="I1" s="49"/>
      <c r="J1" s="49"/>
      <c r="K1" s="49"/>
      <c r="L1" s="49"/>
      <c r="M1" s="49"/>
      <c r="N1" s="49"/>
      <c r="O1" s="265"/>
    </row>
    <row r="2" spans="1:18" ht="33" customHeight="1">
      <c r="A2" s="376" t="s">
        <v>1264</v>
      </c>
      <c r="B2" s="376"/>
      <c r="C2" s="376"/>
      <c r="D2" s="376"/>
      <c r="E2" s="377"/>
      <c r="F2" s="376"/>
      <c r="G2" s="376"/>
      <c r="H2" s="376"/>
      <c r="I2" s="376"/>
      <c r="J2" s="376"/>
      <c r="K2" s="376"/>
      <c r="L2" s="376"/>
      <c r="M2" s="376"/>
      <c r="N2" s="376"/>
      <c r="O2" s="378"/>
    </row>
    <row r="3" spans="1:18" ht="20.25" customHeight="1">
      <c r="A3" s="379" t="s">
        <v>1265</v>
      </c>
      <c r="B3" s="379"/>
      <c r="C3" s="379"/>
      <c r="D3" s="379"/>
      <c r="E3" s="380"/>
      <c r="F3" s="379"/>
      <c r="G3" s="379"/>
      <c r="H3" s="379"/>
      <c r="I3" s="297"/>
      <c r="J3" s="297"/>
      <c r="K3" s="297"/>
      <c r="L3" s="297"/>
      <c r="M3" s="297"/>
      <c r="N3" s="297">
        <f>M3-L3</f>
        <v>0</v>
      </c>
      <c r="O3" s="304" t="s">
        <v>2</v>
      </c>
    </row>
    <row r="4" spans="1:18" ht="93.75">
      <c r="A4" s="280" t="s">
        <v>1165</v>
      </c>
      <c r="B4" s="233" t="s">
        <v>4</v>
      </c>
      <c r="C4" s="233" t="s">
        <v>5</v>
      </c>
      <c r="D4" s="233" t="s">
        <v>1129</v>
      </c>
      <c r="E4" s="302" t="s">
        <v>7</v>
      </c>
      <c r="F4" s="233" t="s">
        <v>8</v>
      </c>
      <c r="G4" s="235" t="s">
        <v>9</v>
      </c>
      <c r="H4" s="280" t="s">
        <v>86</v>
      </c>
      <c r="I4" s="233" t="s">
        <v>4</v>
      </c>
      <c r="J4" s="233" t="s">
        <v>5</v>
      </c>
      <c r="K4" s="233" t="s">
        <v>1129</v>
      </c>
      <c r="L4" s="233" t="s">
        <v>12</v>
      </c>
      <c r="M4" s="302" t="s">
        <v>7</v>
      </c>
      <c r="N4" s="233" t="s">
        <v>13</v>
      </c>
      <c r="O4" s="234" t="s">
        <v>9</v>
      </c>
    </row>
    <row r="5" spans="1:18" ht="20.100000000000001" customHeight="1">
      <c r="A5" s="280" t="s">
        <v>14</v>
      </c>
      <c r="B5" s="281">
        <f>B6+B20</f>
        <v>489806</v>
      </c>
      <c r="C5" s="281">
        <f>C6+C20</f>
        <v>279502</v>
      </c>
      <c r="D5" s="281">
        <f>D6+D20</f>
        <v>392202</v>
      </c>
      <c r="E5" s="282">
        <f>E6+E20</f>
        <v>454038</v>
      </c>
      <c r="F5" s="283">
        <f>E5/D5</f>
        <v>1.15766365291355</v>
      </c>
      <c r="G5" s="283">
        <f>E5/B5-1</f>
        <v>-7.3024830238910904E-2</v>
      </c>
      <c r="H5" s="280" t="s">
        <v>14</v>
      </c>
      <c r="I5" s="281">
        <f t="shared" ref="I5:M5" si="0">I6+I20</f>
        <v>489806</v>
      </c>
      <c r="J5" s="281">
        <f t="shared" si="0"/>
        <v>279502</v>
      </c>
      <c r="K5" s="282">
        <f t="shared" si="0"/>
        <v>392202</v>
      </c>
      <c r="L5" s="282">
        <f t="shared" si="0"/>
        <v>454037.72</v>
      </c>
      <c r="M5" s="282">
        <f t="shared" si="0"/>
        <v>454037.72</v>
      </c>
      <c r="N5" s="283">
        <f>M5/L5</f>
        <v>1</v>
      </c>
      <c r="O5" s="299">
        <f>M5/I5-1</f>
        <v>-7.3025401893811098E-2</v>
      </c>
    </row>
    <row r="6" spans="1:18" ht="20.100000000000001" customHeight="1">
      <c r="A6" s="284" t="s">
        <v>15</v>
      </c>
      <c r="B6" s="282">
        <f>SUM(B7:B19)</f>
        <v>154099</v>
      </c>
      <c r="C6" s="282">
        <f>SUM(C7:C19)</f>
        <v>155000</v>
      </c>
      <c r="D6" s="282">
        <f>SUM(D7:D19)</f>
        <v>157000</v>
      </c>
      <c r="E6" s="282">
        <f>SUM(E7:E19)</f>
        <v>160187</v>
      </c>
      <c r="F6" s="283">
        <f>E6/D6</f>
        <v>1.0202993630573201</v>
      </c>
      <c r="G6" s="283">
        <f>E6/(B6+13576)-1</f>
        <v>-4.4657820187863503E-2</v>
      </c>
      <c r="H6" s="284" t="s">
        <v>16</v>
      </c>
      <c r="I6" s="282">
        <f t="shared" ref="I6:M6" si="1">SUM(I7:I19)</f>
        <v>281249</v>
      </c>
      <c r="J6" s="282">
        <f t="shared" si="1"/>
        <v>213502</v>
      </c>
      <c r="K6" s="282">
        <f t="shared" si="1"/>
        <v>295502</v>
      </c>
      <c r="L6" s="282">
        <f t="shared" si="1"/>
        <v>355684.72</v>
      </c>
      <c r="M6" s="282">
        <f t="shared" si="1"/>
        <v>275048.71999999997</v>
      </c>
      <c r="N6" s="283">
        <f>M6/L6</f>
        <v>0.77329360676500203</v>
      </c>
      <c r="O6" s="299">
        <f>M6/I6-1</f>
        <v>-2.2045518384065401E-2</v>
      </c>
    </row>
    <row r="7" spans="1:18" ht="20.100000000000001" customHeight="1">
      <c r="A7" s="285" t="s">
        <v>1266</v>
      </c>
      <c r="B7" s="285"/>
      <c r="C7" s="197"/>
      <c r="D7" s="197"/>
      <c r="E7" s="197"/>
      <c r="F7" s="197"/>
      <c r="G7" s="287"/>
      <c r="H7" s="288" t="s">
        <v>1267</v>
      </c>
      <c r="I7" s="288">
        <v>118</v>
      </c>
      <c r="J7" s="197">
        <v>318</v>
      </c>
      <c r="K7" s="197">
        <v>318</v>
      </c>
      <c r="L7" s="197">
        <f>428</f>
        <v>428</v>
      </c>
      <c r="M7" s="197">
        <v>411</v>
      </c>
      <c r="N7" s="286">
        <f t="shared" ref="N7:N16" si="2">M7/L7</f>
        <v>0.960280373831776</v>
      </c>
      <c r="O7" s="286">
        <f t="shared" ref="O7:O16" si="3">M7/I7-1</f>
        <v>2.4830508474576298</v>
      </c>
      <c r="Q7" s="276">
        <v>16</v>
      </c>
    </row>
    <row r="8" spans="1:18" ht="20.100000000000001" customHeight="1">
      <c r="A8" s="288" t="s">
        <v>1268</v>
      </c>
      <c r="B8" s="288"/>
      <c r="C8" s="197"/>
      <c r="D8" s="197"/>
      <c r="E8" s="197"/>
      <c r="F8" s="197"/>
      <c r="G8" s="287"/>
      <c r="H8" s="288" t="s">
        <v>1269</v>
      </c>
      <c r="I8" s="288">
        <v>2950</v>
      </c>
      <c r="J8" s="197">
        <v>10028</v>
      </c>
      <c r="K8" s="197">
        <v>10028</v>
      </c>
      <c r="L8" s="197">
        <v>9398</v>
      </c>
      <c r="M8" s="197">
        <v>2528</v>
      </c>
      <c r="N8" s="286">
        <f t="shared" si="2"/>
        <v>0.268993402851671</v>
      </c>
      <c r="O8" s="286">
        <f t="shared" si="3"/>
        <v>-0.143050847457627</v>
      </c>
      <c r="Q8" s="276">
        <v>6871</v>
      </c>
    </row>
    <row r="9" spans="1:18" ht="20.100000000000001" customHeight="1">
      <c r="A9" s="288" t="s">
        <v>1270</v>
      </c>
      <c r="B9" s="288"/>
      <c r="C9" s="197"/>
      <c r="D9" s="197"/>
      <c r="E9" s="197"/>
      <c r="F9" s="197"/>
      <c r="G9" s="287"/>
      <c r="H9" s="288" t="s">
        <v>1271</v>
      </c>
      <c r="I9" s="288"/>
      <c r="J9" s="197" t="s">
        <v>1272</v>
      </c>
      <c r="K9" s="197" t="s">
        <v>1272</v>
      </c>
      <c r="L9" s="197"/>
      <c r="M9" s="197"/>
      <c r="N9" s="286"/>
      <c r="O9" s="286"/>
    </row>
    <row r="10" spans="1:18" ht="20.100000000000001" customHeight="1">
      <c r="A10" s="288" t="s">
        <v>1273</v>
      </c>
      <c r="B10" s="288"/>
      <c r="C10" s="197"/>
      <c r="D10" s="197"/>
      <c r="E10" s="197"/>
      <c r="F10" s="197"/>
      <c r="G10" s="287"/>
      <c r="H10" s="288" t="s">
        <v>1274</v>
      </c>
      <c r="I10" s="288">
        <v>167836</v>
      </c>
      <c r="J10" s="197">
        <v>106512</v>
      </c>
      <c r="K10" s="197">
        <f>106512+82000</f>
        <v>188512</v>
      </c>
      <c r="L10" s="197">
        <v>180756</v>
      </c>
      <c r="M10" s="197">
        <v>142056</v>
      </c>
      <c r="N10" s="286">
        <f t="shared" si="2"/>
        <v>0.785899223262298</v>
      </c>
      <c r="O10" s="286">
        <f t="shared" si="3"/>
        <v>-0.15360232608022101</v>
      </c>
      <c r="P10" s="276">
        <v>13757</v>
      </c>
      <c r="Q10" s="276">
        <v>5384</v>
      </c>
      <c r="R10" s="276">
        <v>1771</v>
      </c>
    </row>
    <row r="11" spans="1:18" ht="20.100000000000001" customHeight="1">
      <c r="A11" s="288" t="s">
        <v>1275</v>
      </c>
      <c r="B11" s="288">
        <v>6327</v>
      </c>
      <c r="C11" s="67"/>
      <c r="D11" s="197"/>
      <c r="E11" s="197">
        <v>4755</v>
      </c>
      <c r="F11" s="283"/>
      <c r="G11" s="286">
        <f>E11/(B11+13576)-1</f>
        <v>-0.76109129276993404</v>
      </c>
      <c r="H11" s="288" t="s">
        <v>1276</v>
      </c>
      <c r="I11" s="288">
        <v>95102</v>
      </c>
      <c r="J11" s="67">
        <v>79658</v>
      </c>
      <c r="K11" s="67">
        <v>79658</v>
      </c>
      <c r="L11" s="197">
        <v>113902</v>
      </c>
      <c r="M11" s="197">
        <v>81857</v>
      </c>
      <c r="N11" s="286">
        <f t="shared" si="2"/>
        <v>0.71866165651173797</v>
      </c>
      <c r="O11" s="286">
        <f t="shared" si="3"/>
        <v>-0.13927151900065199</v>
      </c>
      <c r="P11" s="276">
        <v>709</v>
      </c>
      <c r="Q11" s="276">
        <v>22906</v>
      </c>
      <c r="R11" s="276">
        <v>12500</v>
      </c>
    </row>
    <row r="12" spans="1:18" ht="20.100000000000001" customHeight="1">
      <c r="A12" s="288" t="s">
        <v>1277</v>
      </c>
      <c r="B12" s="288"/>
      <c r="C12" s="67"/>
      <c r="D12" s="197"/>
      <c r="E12" s="197"/>
      <c r="F12" s="197"/>
      <c r="G12" s="287"/>
      <c r="H12" s="288" t="s">
        <v>1278</v>
      </c>
      <c r="I12" s="288"/>
      <c r="J12" s="67" t="s">
        <v>1272</v>
      </c>
      <c r="K12" s="67" t="s">
        <v>1272</v>
      </c>
      <c r="L12" s="197"/>
      <c r="M12" s="197"/>
      <c r="N12" s="286"/>
      <c r="O12" s="286"/>
    </row>
    <row r="13" spans="1:18" ht="20.100000000000001" customHeight="1">
      <c r="A13" s="288" t="s">
        <v>1279</v>
      </c>
      <c r="B13" s="288">
        <v>139033</v>
      </c>
      <c r="C13" s="67">
        <v>140000</v>
      </c>
      <c r="D13" s="197">
        <v>140000</v>
      </c>
      <c r="E13" s="197">
        <v>135245</v>
      </c>
      <c r="F13" s="286">
        <f>E13/D13</f>
        <v>0.966035714285714</v>
      </c>
      <c r="G13" s="286">
        <f>E13/(B13+13576)-1</f>
        <v>-0.113780969667582</v>
      </c>
      <c r="H13" s="288" t="s">
        <v>1280</v>
      </c>
      <c r="I13" s="288"/>
      <c r="J13" s="67" t="s">
        <v>1272</v>
      </c>
      <c r="K13" s="67" t="s">
        <v>1272</v>
      </c>
      <c r="L13" s="197"/>
      <c r="M13" s="197"/>
      <c r="N13" s="286"/>
      <c r="O13" s="286"/>
    </row>
    <row r="14" spans="1:18" ht="20.100000000000001" customHeight="1">
      <c r="A14" s="288" t="s">
        <v>1281</v>
      </c>
      <c r="B14" s="288"/>
      <c r="C14" s="67"/>
      <c r="D14" s="197"/>
      <c r="E14" s="197"/>
      <c r="F14" s="197"/>
      <c r="G14" s="287"/>
      <c r="H14" s="288" t="s">
        <v>1282</v>
      </c>
      <c r="I14" s="288">
        <v>87</v>
      </c>
      <c r="J14" s="67" t="s">
        <v>1272</v>
      </c>
      <c r="K14" s="67" t="s">
        <v>1272</v>
      </c>
      <c r="L14" s="197"/>
      <c r="M14" s="197"/>
      <c r="N14" s="286"/>
      <c r="O14" s="286">
        <f t="shared" si="3"/>
        <v>-1</v>
      </c>
    </row>
    <row r="15" spans="1:18" ht="20.100000000000001" customHeight="1">
      <c r="A15" s="288" t="s">
        <v>1283</v>
      </c>
      <c r="B15" s="288"/>
      <c r="C15" s="67"/>
      <c r="D15" s="197"/>
      <c r="E15" s="197"/>
      <c r="F15" s="197"/>
      <c r="G15" s="287"/>
      <c r="H15" s="288" t="s">
        <v>1284</v>
      </c>
      <c r="I15" s="288">
        <v>2463</v>
      </c>
      <c r="J15" s="67">
        <v>986</v>
      </c>
      <c r="K15" s="67">
        <v>986</v>
      </c>
      <c r="L15" s="197">
        <v>35708</v>
      </c>
      <c r="M15" s="197">
        <v>32704</v>
      </c>
      <c r="N15" s="286">
        <f t="shared" si="2"/>
        <v>0.91587319368208797</v>
      </c>
      <c r="O15" s="286">
        <f t="shared" si="3"/>
        <v>12.2781161185546</v>
      </c>
      <c r="P15" s="276">
        <v>626</v>
      </c>
      <c r="Q15" s="276">
        <v>2278</v>
      </c>
    </row>
    <row r="16" spans="1:18" ht="20.100000000000001" customHeight="1">
      <c r="A16" s="288" t="s">
        <v>1285</v>
      </c>
      <c r="B16" s="288"/>
      <c r="C16" s="67"/>
      <c r="D16" s="197"/>
      <c r="E16" s="197"/>
      <c r="F16" s="197"/>
      <c r="G16" s="287"/>
      <c r="H16" s="288" t="s">
        <v>1286</v>
      </c>
      <c r="I16" s="288">
        <v>12693</v>
      </c>
      <c r="J16" s="67">
        <v>16000</v>
      </c>
      <c r="K16" s="67">
        <v>16000</v>
      </c>
      <c r="L16" s="197">
        <f>15490.72+2</f>
        <v>15492.72</v>
      </c>
      <c r="M16" s="197">
        <f>15490.72+2</f>
        <v>15492.72</v>
      </c>
      <c r="N16" s="286">
        <f t="shared" si="2"/>
        <v>1</v>
      </c>
      <c r="O16" s="286">
        <f t="shared" si="3"/>
        <v>0.22057196880170199</v>
      </c>
    </row>
    <row r="17" spans="1:15" ht="20.100000000000001" customHeight="1">
      <c r="A17" s="254" t="s">
        <v>1287</v>
      </c>
      <c r="B17" s="289">
        <v>1814</v>
      </c>
      <c r="C17" s="67"/>
      <c r="D17" s="197"/>
      <c r="E17" s="197">
        <v>1530</v>
      </c>
      <c r="F17" s="286"/>
      <c r="G17" s="286">
        <f>E17/(B17+13576)-1</f>
        <v>-0.90058479532163704</v>
      </c>
      <c r="H17" s="288"/>
      <c r="I17" s="288"/>
      <c r="J17" s="67" t="s">
        <v>1272</v>
      </c>
      <c r="K17" s="67" t="s">
        <v>1272</v>
      </c>
      <c r="L17" s="197"/>
      <c r="M17" s="197"/>
      <c r="N17" s="286"/>
      <c r="O17" s="286"/>
    </row>
    <row r="18" spans="1:15" ht="20.100000000000001" customHeight="1">
      <c r="A18" s="254" t="s">
        <v>1288</v>
      </c>
      <c r="B18" s="254"/>
      <c r="C18" s="67"/>
      <c r="D18" s="197"/>
      <c r="E18" s="197"/>
      <c r="F18" s="197"/>
      <c r="G18" s="287"/>
      <c r="H18" s="288"/>
      <c r="I18" s="288"/>
      <c r="J18" s="67"/>
      <c r="K18" s="67"/>
      <c r="L18" s="197"/>
      <c r="M18" s="197"/>
      <c r="N18" s="197"/>
      <c r="O18" s="305"/>
    </row>
    <row r="19" spans="1:15" ht="20.100000000000001" customHeight="1">
      <c r="A19" s="254" t="s">
        <v>1289</v>
      </c>
      <c r="B19" s="289">
        <v>6925</v>
      </c>
      <c r="C19" s="289">
        <v>15000</v>
      </c>
      <c r="D19" s="289">
        <v>17000</v>
      </c>
      <c r="E19" s="289">
        <v>18657</v>
      </c>
      <c r="F19" s="286">
        <f>E19/D19</f>
        <v>1.09747058823529</v>
      </c>
      <c r="G19" s="286">
        <f>E19/(B19+13576)-1</f>
        <v>-8.9946831861860393E-2</v>
      </c>
      <c r="H19" s="288"/>
      <c r="I19" s="288"/>
      <c r="J19" s="289"/>
      <c r="K19" s="289"/>
      <c r="L19" s="289"/>
      <c r="M19" s="289"/>
      <c r="N19" s="289"/>
      <c r="O19" s="305"/>
    </row>
    <row r="20" spans="1:15" ht="20.100000000000001" customHeight="1">
      <c r="A20" s="284" t="s">
        <v>62</v>
      </c>
      <c r="B20" s="290">
        <f>B21+B22+B23+B26+B24</f>
        <v>335707</v>
      </c>
      <c r="C20" s="290">
        <f>C21+C22+C23+C26</f>
        <v>124502</v>
      </c>
      <c r="D20" s="281">
        <f>D21+D22+D23+D24</f>
        <v>235202</v>
      </c>
      <c r="E20" s="282">
        <f>E21+E22+E23+E24</f>
        <v>293851</v>
      </c>
      <c r="F20" s="283">
        <f>E20/D20</f>
        <v>1.24935587282421</v>
      </c>
      <c r="G20" s="283">
        <f>E20/B20-1</f>
        <v>-0.12468015263310001</v>
      </c>
      <c r="H20" s="284" t="s">
        <v>63</v>
      </c>
      <c r="I20" s="290">
        <f>I21+I22+I23+I26+I24</f>
        <v>208557</v>
      </c>
      <c r="J20" s="290">
        <f>J21+J22+J23+J26</f>
        <v>66000</v>
      </c>
      <c r="K20" s="281">
        <f>K21+K22+K23+K24</f>
        <v>96700</v>
      </c>
      <c r="L20" s="281">
        <f>L21+L22+L23+L24</f>
        <v>98353</v>
      </c>
      <c r="M20" s="281">
        <f>M21+M22+M23+M24</f>
        <v>178989</v>
      </c>
      <c r="N20" s="283">
        <f>M20/L20</f>
        <v>1.81986314601486</v>
      </c>
      <c r="O20" s="299">
        <f>M20/I20-1</f>
        <v>-0.14177419122829699</v>
      </c>
    </row>
    <row r="21" spans="1:15" ht="20.100000000000001" customHeight="1">
      <c r="A21" s="254" t="s">
        <v>1290</v>
      </c>
      <c r="B21" s="289">
        <v>78769</v>
      </c>
      <c r="C21" s="113">
        <v>28820</v>
      </c>
      <c r="D21" s="292">
        <v>28820</v>
      </c>
      <c r="E21" s="292">
        <v>87469</v>
      </c>
      <c r="F21" s="286">
        <f>E21/D21</f>
        <v>3.03501040943789</v>
      </c>
      <c r="G21" s="286">
        <f>E21/B21-1</f>
        <v>0.11044954233264299</v>
      </c>
      <c r="H21" s="66" t="s">
        <v>1291</v>
      </c>
      <c r="I21" s="288">
        <v>77692</v>
      </c>
      <c r="J21" s="113">
        <v>66000</v>
      </c>
      <c r="K21" s="113">
        <v>66000</v>
      </c>
      <c r="L21" s="291">
        <v>67531</v>
      </c>
      <c r="M21" s="291">
        <v>67531</v>
      </c>
      <c r="N21" s="291"/>
      <c r="O21" s="306"/>
    </row>
    <row r="22" spans="1:15" ht="20.100000000000001" customHeight="1">
      <c r="A22" s="254" t="s">
        <v>1292</v>
      </c>
      <c r="B22" s="289">
        <v>181838</v>
      </c>
      <c r="C22" s="291">
        <v>95682</v>
      </c>
      <c r="D22" s="292">
        <v>95682</v>
      </c>
      <c r="E22" s="292">
        <v>95682</v>
      </c>
      <c r="F22" s="291"/>
      <c r="G22" s="293"/>
      <c r="H22" s="254" t="s">
        <v>1293</v>
      </c>
      <c r="I22" s="288">
        <v>35100</v>
      </c>
      <c r="J22" s="291"/>
      <c r="K22" s="291">
        <v>30700</v>
      </c>
      <c r="L22" s="291">
        <v>30700</v>
      </c>
      <c r="M22" s="291">
        <v>30700</v>
      </c>
      <c r="N22" s="291"/>
      <c r="O22" s="306"/>
    </row>
    <row r="23" spans="1:15" ht="20.100000000000001" customHeight="1">
      <c r="A23" s="117" t="s">
        <v>1294</v>
      </c>
      <c r="B23" s="289">
        <v>40000</v>
      </c>
      <c r="C23" s="291"/>
      <c r="D23" s="292">
        <v>80000</v>
      </c>
      <c r="E23" s="292">
        <v>80000</v>
      </c>
      <c r="F23" s="291"/>
      <c r="G23" s="294"/>
      <c r="H23" s="117" t="s">
        <v>65</v>
      </c>
      <c r="I23" s="288">
        <v>83</v>
      </c>
      <c r="J23" s="291">
        <f>SUM(J24:J25)</f>
        <v>0</v>
      </c>
      <c r="K23" s="291"/>
      <c r="L23" s="291">
        <v>122</v>
      </c>
      <c r="M23" s="291">
        <v>122</v>
      </c>
      <c r="N23" s="291"/>
      <c r="O23" s="306"/>
    </row>
    <row r="24" spans="1:15" ht="20.100000000000001" customHeight="1">
      <c r="A24" s="117" t="s">
        <v>1295</v>
      </c>
      <c r="B24" s="289">
        <v>35100</v>
      </c>
      <c r="C24" s="291"/>
      <c r="D24" s="292">
        <v>30700</v>
      </c>
      <c r="E24" s="292">
        <v>30700</v>
      </c>
      <c r="F24" s="291"/>
      <c r="G24" s="295"/>
      <c r="H24" s="117" t="s">
        <v>1296</v>
      </c>
      <c r="I24" s="288">
        <v>95682</v>
      </c>
      <c r="J24" s="291"/>
      <c r="K24" s="291"/>
      <c r="L24" s="291"/>
      <c r="M24" s="291">
        <v>80636</v>
      </c>
      <c r="N24" s="291"/>
      <c r="O24" s="307"/>
    </row>
    <row r="25" spans="1:15" ht="20.100000000000001" customHeight="1">
      <c r="A25" s="117"/>
      <c r="B25" s="117"/>
      <c r="C25" s="113"/>
      <c r="D25" s="291"/>
      <c r="E25" s="292"/>
      <c r="F25" s="291"/>
      <c r="G25" s="295"/>
      <c r="H25" s="117"/>
      <c r="I25" s="117"/>
      <c r="J25" s="113"/>
      <c r="K25" s="113"/>
      <c r="L25" s="291"/>
      <c r="M25" s="291"/>
      <c r="N25" s="291"/>
      <c r="O25" s="307"/>
    </row>
    <row r="26" spans="1:15" ht="20.100000000000001" customHeight="1">
      <c r="A26" s="254"/>
      <c r="B26" s="254"/>
      <c r="C26" s="291"/>
      <c r="D26" s="291"/>
      <c r="E26" s="292"/>
      <c r="F26" s="291"/>
      <c r="G26" s="295"/>
      <c r="H26" s="296"/>
      <c r="I26" s="296"/>
      <c r="J26" s="291"/>
      <c r="K26" s="291"/>
      <c r="L26" s="291"/>
      <c r="M26" s="291"/>
      <c r="N26" s="291"/>
      <c r="O26" s="307"/>
    </row>
    <row r="27" spans="1:15" ht="20.100000000000001" customHeight="1">
      <c r="A27" s="254"/>
      <c r="B27" s="254"/>
      <c r="C27" s="291"/>
      <c r="D27" s="291"/>
      <c r="E27" s="292"/>
      <c r="F27" s="291"/>
      <c r="G27" s="295"/>
      <c r="H27" s="296"/>
      <c r="I27" s="296"/>
      <c r="J27" s="291"/>
      <c r="K27" s="291"/>
      <c r="L27" s="291"/>
      <c r="M27" s="291"/>
      <c r="N27" s="291"/>
      <c r="O27" s="307"/>
    </row>
    <row r="28" spans="1:15" ht="20.100000000000001" customHeight="1">
      <c r="A28" s="293"/>
      <c r="B28" s="293"/>
      <c r="C28" s="293"/>
      <c r="D28" s="293"/>
      <c r="E28" s="303"/>
      <c r="F28" s="293"/>
      <c r="G28" s="293"/>
      <c r="H28" s="254"/>
      <c r="I28" s="254"/>
      <c r="J28" s="293"/>
      <c r="K28" s="293"/>
      <c r="L28" s="293"/>
      <c r="M28" s="293"/>
      <c r="N28" s="293"/>
      <c r="O28" s="306"/>
    </row>
    <row r="29" spans="1:15" ht="37.5" customHeight="1">
      <c r="A29" s="381" t="s">
        <v>1297</v>
      </c>
      <c r="B29" s="381"/>
      <c r="C29" s="381"/>
      <c r="D29" s="381"/>
      <c r="E29" s="382"/>
      <c r="F29" s="381"/>
      <c r="G29" s="381"/>
      <c r="H29" s="381"/>
      <c r="I29" s="381"/>
      <c r="J29" s="381"/>
      <c r="K29" s="381"/>
      <c r="L29" s="381"/>
      <c r="M29" s="381"/>
      <c r="N29" s="381"/>
      <c r="O29" s="383"/>
    </row>
    <row r="30" spans="1:15" ht="20.100000000000001" customHeight="1">
      <c r="G30" s="276"/>
    </row>
    <row r="31" spans="1:15" ht="20.100000000000001" customHeight="1">
      <c r="G31" s="276"/>
    </row>
    <row r="32" spans="1: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3:15" ht="20.100000000000001" customHeight="1"/>
    <row r="50" spans="3:15" ht="20.100000000000001" customHeight="1"/>
    <row r="51" spans="3:15" s="277" customFormat="1" ht="20.100000000000001" customHeight="1">
      <c r="C51" s="278"/>
      <c r="D51" s="278"/>
      <c r="E51" s="300"/>
      <c r="F51" s="278"/>
      <c r="G51" s="278"/>
      <c r="H51" s="279"/>
      <c r="I51" s="279"/>
      <c r="J51" s="278"/>
      <c r="K51" s="278"/>
      <c r="L51" s="278"/>
      <c r="M51" s="278"/>
      <c r="N51" s="278"/>
      <c r="O51" s="301"/>
    </row>
    <row r="52" spans="3:15" s="277" customFormat="1" ht="20.100000000000001" customHeight="1">
      <c r="C52" s="278"/>
      <c r="D52" s="278"/>
      <c r="E52" s="300"/>
      <c r="F52" s="278"/>
      <c r="G52" s="278"/>
      <c r="H52" s="279"/>
      <c r="I52" s="279"/>
      <c r="J52" s="278"/>
      <c r="K52" s="278"/>
      <c r="L52" s="278"/>
      <c r="M52" s="278"/>
      <c r="N52" s="278"/>
      <c r="O52" s="301"/>
    </row>
    <row r="53" spans="3:15" s="277" customFormat="1" ht="20.100000000000001" customHeight="1">
      <c r="C53" s="278"/>
      <c r="D53" s="278"/>
      <c r="E53" s="300"/>
      <c r="F53" s="278"/>
      <c r="G53" s="278"/>
      <c r="H53" s="279"/>
      <c r="I53" s="279"/>
      <c r="J53" s="278"/>
      <c r="K53" s="278"/>
      <c r="L53" s="278"/>
      <c r="M53" s="278"/>
      <c r="N53" s="278"/>
      <c r="O53" s="301"/>
    </row>
    <row r="54" spans="3:15" s="277" customFormat="1" ht="20.100000000000001" customHeight="1">
      <c r="C54" s="278"/>
      <c r="D54" s="278"/>
      <c r="E54" s="300"/>
      <c r="F54" s="278"/>
      <c r="G54" s="278"/>
      <c r="H54" s="279"/>
      <c r="I54" s="279"/>
      <c r="J54" s="278"/>
      <c r="K54" s="278"/>
      <c r="L54" s="278"/>
      <c r="M54" s="278"/>
      <c r="N54" s="278"/>
      <c r="O54" s="301"/>
    </row>
    <row r="55" spans="3:15" s="277" customFormat="1" ht="20.100000000000001" customHeight="1">
      <c r="C55" s="278"/>
      <c r="D55" s="278"/>
      <c r="E55" s="300"/>
      <c r="F55" s="278"/>
      <c r="G55" s="278"/>
      <c r="H55" s="279"/>
      <c r="I55" s="279"/>
      <c r="J55" s="278"/>
      <c r="K55" s="278"/>
      <c r="L55" s="278"/>
      <c r="M55" s="278"/>
      <c r="N55" s="278"/>
      <c r="O55" s="301"/>
    </row>
    <row r="56" spans="3:15" s="277" customFormat="1" ht="20.100000000000001" customHeight="1">
      <c r="C56" s="278"/>
      <c r="D56" s="278"/>
      <c r="E56" s="300"/>
      <c r="F56" s="278"/>
      <c r="G56" s="278"/>
      <c r="H56" s="279"/>
      <c r="I56" s="279"/>
      <c r="J56" s="278"/>
      <c r="K56" s="278"/>
      <c r="L56" s="278"/>
      <c r="M56" s="278"/>
      <c r="N56" s="278"/>
      <c r="O56" s="301"/>
    </row>
    <row r="57" spans="3:15" s="277" customFormat="1" ht="20.100000000000001" customHeight="1">
      <c r="C57" s="278"/>
      <c r="D57" s="278"/>
      <c r="E57" s="300"/>
      <c r="F57" s="278"/>
      <c r="G57" s="278"/>
      <c r="H57" s="279"/>
      <c r="I57" s="279"/>
      <c r="J57" s="278"/>
      <c r="K57" s="278"/>
      <c r="L57" s="278"/>
      <c r="M57" s="278"/>
      <c r="N57" s="278"/>
      <c r="O57" s="301"/>
    </row>
  </sheetData>
  <mergeCells count="4">
    <mergeCell ref="A1:H1"/>
    <mergeCell ref="A2:O2"/>
    <mergeCell ref="A3:H3"/>
    <mergeCell ref="A29:O29"/>
  </mergeCells>
  <phoneticPr fontId="78"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xl/worksheets/sheet8.xml><?xml version="1.0" encoding="utf-8"?>
<worksheet xmlns="http://schemas.openxmlformats.org/spreadsheetml/2006/main" xmlns:r="http://schemas.openxmlformats.org/officeDocument/2006/relationships">
  <sheetPr>
    <tabColor rgb="FF00FF00"/>
  </sheetPr>
  <dimension ref="A1:C57"/>
  <sheetViews>
    <sheetView showZeros="0" topLeftCell="B1" workbookViewId="0">
      <selection activeCell="B5" sqref="B5"/>
    </sheetView>
  </sheetViews>
  <sheetFormatPr defaultColWidth="9" defaultRowHeight="14.25"/>
  <cols>
    <col min="1" max="1" width="8.375" style="267" hidden="1" customWidth="1"/>
    <col min="2" max="2" width="44.625" style="268" customWidth="1"/>
    <col min="3" max="3" width="18.375" style="268" customWidth="1"/>
    <col min="4" max="16384" width="9" style="267"/>
  </cols>
  <sheetData>
    <row r="1" spans="1:3" ht="18" customHeight="1">
      <c r="B1" s="384" t="s">
        <v>1298</v>
      </c>
      <c r="C1" s="384"/>
    </row>
    <row r="2" spans="1:3" ht="24">
      <c r="B2" s="385" t="s">
        <v>1299</v>
      </c>
      <c r="C2" s="385"/>
    </row>
    <row r="3" spans="1:3" ht="20.25" customHeight="1">
      <c r="B3" s="269"/>
      <c r="C3" s="139" t="s">
        <v>2</v>
      </c>
    </row>
    <row r="4" spans="1:3" ht="68.099999999999994" customHeight="1">
      <c r="B4" s="270" t="s">
        <v>86</v>
      </c>
      <c r="C4" s="271" t="s">
        <v>1166</v>
      </c>
    </row>
    <row r="5" spans="1:3" ht="20.100000000000001" customHeight="1">
      <c r="B5" s="272" t="s">
        <v>92</v>
      </c>
      <c r="C5" s="273">
        <v>275048.71999999997</v>
      </c>
    </row>
    <row r="6" spans="1:3" ht="20.100000000000001" customHeight="1">
      <c r="A6" s="267" t="s">
        <v>1300</v>
      </c>
      <c r="B6" s="274" t="s">
        <v>1301</v>
      </c>
      <c r="C6" s="273">
        <v>411</v>
      </c>
    </row>
    <row r="7" spans="1:3" ht="20.100000000000001" customHeight="1">
      <c r="A7" s="267" t="s">
        <v>1302</v>
      </c>
      <c r="B7" s="274" t="s">
        <v>1303</v>
      </c>
      <c r="C7" s="273">
        <v>73</v>
      </c>
    </row>
    <row r="8" spans="1:3" ht="20.100000000000001" customHeight="1">
      <c r="A8" s="267" t="s">
        <v>1304</v>
      </c>
      <c r="B8" s="274" t="s">
        <v>1305</v>
      </c>
      <c r="C8" s="273">
        <v>73</v>
      </c>
    </row>
    <row r="9" spans="1:3" ht="20.100000000000001" customHeight="1">
      <c r="A9" s="267" t="s">
        <v>1306</v>
      </c>
      <c r="B9" s="274" t="s">
        <v>1307</v>
      </c>
      <c r="C9" s="273">
        <v>338</v>
      </c>
    </row>
    <row r="10" spans="1:3" ht="20.100000000000001" customHeight="1">
      <c r="A10" s="267" t="s">
        <v>1308</v>
      </c>
      <c r="B10" s="274" t="s">
        <v>1309</v>
      </c>
      <c r="C10" s="273">
        <v>338</v>
      </c>
    </row>
    <row r="11" spans="1:3" ht="20.100000000000001" customHeight="1">
      <c r="A11" s="267" t="s">
        <v>1310</v>
      </c>
      <c r="B11" s="274" t="s">
        <v>1311</v>
      </c>
      <c r="C11" s="273">
        <v>2528.39</v>
      </c>
    </row>
    <row r="12" spans="1:3" ht="20.100000000000001" customHeight="1">
      <c r="A12" s="267" t="s">
        <v>1312</v>
      </c>
      <c r="B12" s="274" t="s">
        <v>1313</v>
      </c>
      <c r="C12" s="273">
        <v>2295.89</v>
      </c>
    </row>
    <row r="13" spans="1:3" ht="20.100000000000001" customHeight="1">
      <c r="A13" s="267" t="s">
        <v>1314</v>
      </c>
      <c r="B13" s="274" t="s">
        <v>1315</v>
      </c>
      <c r="C13" s="273">
        <v>1811.89</v>
      </c>
    </row>
    <row r="14" spans="1:3" ht="20.100000000000001" customHeight="1">
      <c r="A14" s="267" t="s">
        <v>1316</v>
      </c>
      <c r="B14" s="274" t="s">
        <v>1317</v>
      </c>
      <c r="C14" s="273">
        <v>484</v>
      </c>
    </row>
    <row r="15" spans="1:3" ht="20.100000000000001" customHeight="1">
      <c r="A15" s="267" t="s">
        <v>1318</v>
      </c>
      <c r="B15" s="274" t="s">
        <v>1319</v>
      </c>
      <c r="C15" s="273">
        <v>232.5</v>
      </c>
    </row>
    <row r="16" spans="1:3" ht="20.100000000000001" customHeight="1">
      <c r="A16" s="267" t="s">
        <v>1320</v>
      </c>
      <c r="B16" s="274" t="s">
        <v>1317</v>
      </c>
      <c r="C16" s="273">
        <v>232.5</v>
      </c>
    </row>
    <row r="17" spans="1:3" ht="20.100000000000001" customHeight="1">
      <c r="A17" s="267" t="s">
        <v>1321</v>
      </c>
      <c r="B17" s="274" t="s">
        <v>1322</v>
      </c>
      <c r="C17" s="273">
        <v>142055.60999999999</v>
      </c>
    </row>
    <row r="18" spans="1:3" ht="20.100000000000001" customHeight="1">
      <c r="A18" s="267" t="s">
        <v>1323</v>
      </c>
      <c r="B18" s="274" t="s">
        <v>1324</v>
      </c>
      <c r="C18" s="273">
        <v>87863.38</v>
      </c>
    </row>
    <row r="19" spans="1:3" ht="20.100000000000001" customHeight="1">
      <c r="A19" s="267" t="s">
        <v>1325</v>
      </c>
      <c r="B19" s="274" t="s">
        <v>1326</v>
      </c>
      <c r="C19" s="273">
        <v>65496.54</v>
      </c>
    </row>
    <row r="20" spans="1:3" ht="20.100000000000001" customHeight="1">
      <c r="A20" s="267" t="s">
        <v>1327</v>
      </c>
      <c r="B20" s="274" t="s">
        <v>1328</v>
      </c>
      <c r="C20" s="273">
        <v>11561.64</v>
      </c>
    </row>
    <row r="21" spans="1:3" ht="20.100000000000001" customHeight="1">
      <c r="A21" s="267" t="s">
        <v>1329</v>
      </c>
      <c r="B21" s="274" t="s">
        <v>1330</v>
      </c>
      <c r="C21" s="273">
        <v>10805.2</v>
      </c>
    </row>
    <row r="22" spans="1:3" ht="20.100000000000001" customHeight="1">
      <c r="A22" s="267" t="s">
        <v>1331</v>
      </c>
      <c r="B22" s="274" t="s">
        <v>1332</v>
      </c>
      <c r="C22" s="273">
        <v>1877.57</v>
      </c>
    </row>
    <row r="23" spans="1:3" ht="20.100000000000001" customHeight="1">
      <c r="A23" s="267" t="s">
        <v>1333</v>
      </c>
      <c r="B23" s="274" t="s">
        <v>1334</v>
      </c>
      <c r="C23" s="273">
        <v>1877.57</v>
      </c>
    </row>
    <row r="24" spans="1:3" ht="20.100000000000001" customHeight="1">
      <c r="A24" s="267" t="s">
        <v>1335</v>
      </c>
      <c r="B24" s="274" t="s">
        <v>1336</v>
      </c>
      <c r="C24" s="273">
        <v>362</v>
      </c>
    </row>
    <row r="25" spans="1:3" ht="20.100000000000001" customHeight="1">
      <c r="A25" s="267" t="s">
        <v>1337</v>
      </c>
      <c r="B25" s="274" t="s">
        <v>1338</v>
      </c>
      <c r="C25" s="273">
        <v>1952.66</v>
      </c>
    </row>
    <row r="26" spans="1:3" ht="20.100000000000001" customHeight="1">
      <c r="A26" s="267" t="s">
        <v>1339</v>
      </c>
      <c r="B26" s="274" t="s">
        <v>1340</v>
      </c>
      <c r="C26" s="273">
        <v>12.43</v>
      </c>
    </row>
    <row r="27" spans="1:3" ht="20.100000000000001" customHeight="1">
      <c r="A27" s="267" t="s">
        <v>1341</v>
      </c>
      <c r="B27" s="274" t="s">
        <v>1342</v>
      </c>
      <c r="C27" s="273">
        <v>1664.15</v>
      </c>
    </row>
    <row r="28" spans="1:3" ht="20.100000000000001" customHeight="1">
      <c r="A28" s="267" t="s">
        <v>1343</v>
      </c>
      <c r="B28" s="274" t="s">
        <v>1344</v>
      </c>
      <c r="C28" s="273">
        <v>276.08</v>
      </c>
    </row>
    <row r="29" spans="1:3" ht="20.100000000000001" customHeight="1">
      <c r="A29" s="267" t="s">
        <v>1345</v>
      </c>
      <c r="B29" s="274" t="s">
        <v>1346</v>
      </c>
      <c r="C29" s="273">
        <v>50000</v>
      </c>
    </row>
    <row r="30" spans="1:3" ht="20.100000000000001" customHeight="1">
      <c r="A30" s="267" t="s">
        <v>1347</v>
      </c>
      <c r="B30" s="274" t="s">
        <v>1348</v>
      </c>
      <c r="C30" s="273">
        <v>50000</v>
      </c>
    </row>
    <row r="31" spans="1:3" ht="36" customHeight="1">
      <c r="A31" s="267" t="s">
        <v>1349</v>
      </c>
      <c r="B31" s="274" t="s">
        <v>1350</v>
      </c>
      <c r="C31" s="273">
        <v>81856.81</v>
      </c>
    </row>
    <row r="32" spans="1:3" ht="35.1" customHeight="1">
      <c r="A32" s="267" t="s">
        <v>1351</v>
      </c>
      <c r="B32" s="274" t="s">
        <v>1352</v>
      </c>
      <c r="C32" s="273">
        <v>405.7</v>
      </c>
    </row>
    <row r="33" spans="1:3">
      <c r="A33" s="267" t="s">
        <v>1353</v>
      </c>
      <c r="B33" s="274" t="s">
        <v>1317</v>
      </c>
      <c r="C33" s="273">
        <v>405.7</v>
      </c>
    </row>
    <row r="34" spans="1:3">
      <c r="A34" s="267" t="s">
        <v>1354</v>
      </c>
      <c r="B34" s="274" t="s">
        <v>1355</v>
      </c>
      <c r="C34" s="273">
        <v>9008.7000000000007</v>
      </c>
    </row>
    <row r="35" spans="1:3">
      <c r="A35" s="267" t="s">
        <v>1356</v>
      </c>
      <c r="B35" s="274" t="s">
        <v>1317</v>
      </c>
      <c r="C35" s="273">
        <v>6254.58</v>
      </c>
    </row>
    <row r="36" spans="1:3">
      <c r="A36" s="267" t="s">
        <v>1357</v>
      </c>
      <c r="B36" s="274" t="s">
        <v>1358</v>
      </c>
      <c r="C36" s="273">
        <v>2624.12</v>
      </c>
    </row>
    <row r="37" spans="1:3">
      <c r="A37" s="267" t="s">
        <v>1359</v>
      </c>
      <c r="B37" s="274" t="s">
        <v>1360</v>
      </c>
      <c r="C37" s="273">
        <v>130</v>
      </c>
    </row>
    <row r="38" spans="1:3">
      <c r="A38" s="267" t="s">
        <v>1361</v>
      </c>
      <c r="B38" s="274" t="s">
        <v>1362</v>
      </c>
      <c r="C38" s="273">
        <v>72442.41</v>
      </c>
    </row>
    <row r="39" spans="1:3">
      <c r="A39" s="267" t="s">
        <v>1363</v>
      </c>
      <c r="B39" s="274" t="s">
        <v>1364</v>
      </c>
      <c r="C39" s="273">
        <v>72442.41</v>
      </c>
    </row>
    <row r="40" spans="1:3">
      <c r="A40" s="267" t="s">
        <v>1365</v>
      </c>
      <c r="B40" s="274" t="s">
        <v>1366</v>
      </c>
      <c r="C40" s="273">
        <v>32703.61</v>
      </c>
    </row>
    <row r="41" spans="1:3">
      <c r="A41" s="267" t="s">
        <v>1367</v>
      </c>
      <c r="B41" s="274" t="s">
        <v>1368</v>
      </c>
      <c r="C41" s="273">
        <v>30048</v>
      </c>
    </row>
    <row r="42" spans="1:3">
      <c r="A42" s="267" t="s">
        <v>1369</v>
      </c>
      <c r="B42" s="274" t="s">
        <v>1370</v>
      </c>
      <c r="C42" s="273">
        <v>48</v>
      </c>
    </row>
    <row r="43" spans="1:3">
      <c r="A43" s="267" t="s">
        <v>1371</v>
      </c>
      <c r="B43" s="274" t="s">
        <v>1372</v>
      </c>
      <c r="C43" s="273">
        <v>30000</v>
      </c>
    </row>
    <row r="44" spans="1:3">
      <c r="A44" s="267" t="s">
        <v>1373</v>
      </c>
      <c r="B44" s="274" t="s">
        <v>1374</v>
      </c>
      <c r="C44" s="273">
        <v>35.840000000000003</v>
      </c>
    </row>
    <row r="45" spans="1:3">
      <c r="A45" s="267" t="s">
        <v>1375</v>
      </c>
      <c r="B45" s="274" t="s">
        <v>1376</v>
      </c>
      <c r="C45" s="273">
        <v>19</v>
      </c>
    </row>
    <row r="46" spans="1:3">
      <c r="A46" s="267" t="s">
        <v>1377</v>
      </c>
      <c r="B46" s="274" t="s">
        <v>1378</v>
      </c>
      <c r="C46" s="273">
        <v>16.84</v>
      </c>
    </row>
    <row r="47" spans="1:3">
      <c r="A47" s="267" t="s">
        <v>1379</v>
      </c>
      <c r="B47" s="274" t="s">
        <v>1380</v>
      </c>
      <c r="C47" s="273">
        <v>2619.77</v>
      </c>
    </row>
    <row r="48" spans="1:3">
      <c r="A48" s="267" t="s">
        <v>1381</v>
      </c>
      <c r="B48" s="274" t="s">
        <v>1382</v>
      </c>
      <c r="C48" s="273">
        <v>762</v>
      </c>
    </row>
    <row r="49" spans="1:3">
      <c r="A49" s="267" t="s">
        <v>1383</v>
      </c>
      <c r="B49" s="274" t="s">
        <v>1384</v>
      </c>
      <c r="C49" s="273">
        <v>839.13</v>
      </c>
    </row>
    <row r="50" spans="1:3">
      <c r="A50" s="267" t="s">
        <v>1385</v>
      </c>
      <c r="B50" s="274" t="s">
        <v>1386</v>
      </c>
      <c r="C50" s="273">
        <v>133.75</v>
      </c>
    </row>
    <row r="51" spans="1:3">
      <c r="A51" s="267" t="s">
        <v>1387</v>
      </c>
      <c r="B51" s="274" t="s">
        <v>1388</v>
      </c>
      <c r="C51" s="273">
        <v>217</v>
      </c>
    </row>
    <row r="52" spans="1:3">
      <c r="A52" s="267" t="s">
        <v>1389</v>
      </c>
      <c r="B52" s="274" t="s">
        <v>1390</v>
      </c>
      <c r="C52" s="273">
        <v>667.89</v>
      </c>
    </row>
    <row r="53" spans="1:3">
      <c r="A53" s="267" t="s">
        <v>1391</v>
      </c>
      <c r="B53" s="274" t="s">
        <v>1392</v>
      </c>
      <c r="C53" s="273">
        <f>15490.72+2.31</f>
        <v>15493.03</v>
      </c>
    </row>
    <row r="54" spans="1:3">
      <c r="A54" s="267" t="s">
        <v>1393</v>
      </c>
      <c r="B54" s="274" t="s">
        <v>1394</v>
      </c>
      <c r="C54" s="273">
        <f>15490.72+2.31</f>
        <v>15493.03</v>
      </c>
    </row>
    <row r="55" spans="1:3">
      <c r="A55" s="267" t="s">
        <v>1395</v>
      </c>
      <c r="B55" s="274" t="s">
        <v>1396</v>
      </c>
      <c r="C55" s="273">
        <f>13958.72+2.31</f>
        <v>13961.03</v>
      </c>
    </row>
    <row r="56" spans="1:3">
      <c r="A56" s="267" t="s">
        <v>1397</v>
      </c>
      <c r="B56" s="274" t="s">
        <v>1398</v>
      </c>
      <c r="C56" s="273">
        <v>1532</v>
      </c>
    </row>
    <row r="57" spans="1:3" ht="51.95" customHeight="1">
      <c r="B57" s="366" t="s">
        <v>1399</v>
      </c>
      <c r="C57" s="366"/>
    </row>
  </sheetData>
  <mergeCells count="3">
    <mergeCell ref="B1:C1"/>
    <mergeCell ref="B2:C2"/>
    <mergeCell ref="B57:C57"/>
  </mergeCells>
  <phoneticPr fontId="78" type="noConversion"/>
  <printOptions horizontalCentered="1"/>
  <pageMargins left="0.23622047244094499" right="0.23622047244094499" top="0.511811023622047" bottom="0.511811023622047" header="0.23622047244094499" footer="0.23622047244094499"/>
  <pageSetup paperSize="9" orientation="portrait" blackAndWhite="1" errors="blank"/>
  <headerFooter alignWithMargins="0">
    <oddFooter>&amp;C&amp;P</oddFooter>
  </headerFooter>
</worksheet>
</file>

<file path=xl/worksheets/sheet9.xml><?xml version="1.0" encoding="utf-8"?>
<worksheet xmlns="http://schemas.openxmlformats.org/spreadsheetml/2006/main" xmlns:r="http://schemas.openxmlformats.org/officeDocument/2006/relationships">
  <sheetPr>
    <tabColor rgb="FF00FF00"/>
    <pageSetUpPr fitToPage="1"/>
  </sheetPr>
  <dimension ref="A1:O57"/>
  <sheetViews>
    <sheetView showZeros="0" workbookViewId="0">
      <selection sqref="A1:H1"/>
    </sheetView>
  </sheetViews>
  <sheetFormatPr defaultColWidth="9" defaultRowHeight="14.25"/>
  <cols>
    <col min="1" max="1" width="39.125" style="277" customWidth="1"/>
    <col min="2" max="2" width="10.375" style="277" customWidth="1"/>
    <col min="3" max="6" width="11.125" style="278" customWidth="1"/>
    <col min="7" max="7" width="11.75" style="278" customWidth="1"/>
    <col min="8" max="8" width="35.125" style="279" customWidth="1"/>
    <col min="9" max="9" width="12.25" style="279" customWidth="1"/>
    <col min="10" max="14" width="11.125" style="278" customWidth="1"/>
    <col min="15" max="15" width="11.75" style="278" customWidth="1"/>
    <col min="16" max="16" width="10.375" style="276"/>
    <col min="17" max="16384" width="9" style="276"/>
  </cols>
  <sheetData>
    <row r="1" spans="1:15" ht="18" customHeight="1">
      <c r="A1" s="374" t="s">
        <v>1400</v>
      </c>
      <c r="B1" s="374"/>
      <c r="C1" s="374"/>
      <c r="D1" s="374"/>
      <c r="E1" s="374"/>
      <c r="F1" s="374"/>
      <c r="G1" s="374"/>
      <c r="H1" s="374"/>
      <c r="I1" s="49"/>
      <c r="J1" s="49"/>
      <c r="K1" s="49"/>
      <c r="L1" s="49"/>
      <c r="M1" s="49"/>
      <c r="N1" s="49"/>
      <c r="O1" s="49"/>
    </row>
    <row r="2" spans="1:15" ht="33" customHeight="1">
      <c r="A2" s="376" t="s">
        <v>1401</v>
      </c>
      <c r="B2" s="376"/>
      <c r="C2" s="376"/>
      <c r="D2" s="376"/>
      <c r="E2" s="376"/>
      <c r="F2" s="376"/>
      <c r="G2" s="376"/>
      <c r="H2" s="376"/>
      <c r="I2" s="376"/>
      <c r="J2" s="376"/>
      <c r="K2" s="376"/>
      <c r="L2" s="376"/>
      <c r="M2" s="376"/>
      <c r="N2" s="376"/>
      <c r="O2" s="376"/>
    </row>
    <row r="3" spans="1:15" ht="20.25" customHeight="1">
      <c r="A3" s="379" t="s">
        <v>1265</v>
      </c>
      <c r="B3" s="379"/>
      <c r="C3" s="379"/>
      <c r="D3" s="379"/>
      <c r="E3" s="379"/>
      <c r="F3" s="379"/>
      <c r="G3" s="379"/>
      <c r="H3" s="379"/>
      <c r="I3" s="297"/>
      <c r="J3" s="297"/>
      <c r="K3" s="297"/>
      <c r="L3" s="297"/>
      <c r="M3" s="297"/>
      <c r="N3" s="297"/>
      <c r="O3" s="298" t="s">
        <v>2</v>
      </c>
    </row>
    <row r="4" spans="1:15" ht="56.25">
      <c r="A4" s="280" t="s">
        <v>1165</v>
      </c>
      <c r="B4" s="233" t="s">
        <v>4</v>
      </c>
      <c r="C4" s="233" t="s">
        <v>5</v>
      </c>
      <c r="D4" s="233" t="s">
        <v>1129</v>
      </c>
      <c r="E4" s="233" t="s">
        <v>7</v>
      </c>
      <c r="F4" s="233" t="s">
        <v>8</v>
      </c>
      <c r="G4" s="235" t="s">
        <v>9</v>
      </c>
      <c r="H4" s="280" t="s">
        <v>86</v>
      </c>
      <c r="I4" s="233" t="s">
        <v>4</v>
      </c>
      <c r="J4" s="233" t="s">
        <v>5</v>
      </c>
      <c r="K4" s="233" t="s">
        <v>1129</v>
      </c>
      <c r="L4" s="233" t="s">
        <v>12</v>
      </c>
      <c r="M4" s="233" t="s">
        <v>7</v>
      </c>
      <c r="N4" s="233" t="s">
        <v>1402</v>
      </c>
      <c r="O4" s="235" t="s">
        <v>9</v>
      </c>
    </row>
    <row r="5" spans="1:15" ht="20.100000000000001" customHeight="1">
      <c r="A5" s="280" t="s">
        <v>14</v>
      </c>
      <c r="B5" s="281">
        <f>B6+B20</f>
        <v>457991</v>
      </c>
      <c r="C5" s="281">
        <f>C6+C20</f>
        <v>257539</v>
      </c>
      <c r="D5" s="281">
        <f t="shared" ref="D5:M5" si="0">D6+D20</f>
        <v>370239</v>
      </c>
      <c r="E5" s="282">
        <f t="shared" si="0"/>
        <v>432075.06</v>
      </c>
      <c r="F5" s="283">
        <f>E5/D5</f>
        <v>1.1670166027890101</v>
      </c>
      <c r="G5" s="283">
        <f>E5/B5-1</f>
        <v>-5.6586133788655298E-2</v>
      </c>
      <c r="H5" s="280" t="s">
        <v>14</v>
      </c>
      <c r="I5" s="282">
        <f t="shared" si="0"/>
        <v>457991.05563700001</v>
      </c>
      <c r="J5" s="281">
        <f t="shared" si="0"/>
        <v>257539</v>
      </c>
      <c r="K5" s="281">
        <f t="shared" si="0"/>
        <v>370239</v>
      </c>
      <c r="L5" s="282">
        <f t="shared" si="0"/>
        <v>432075.4</v>
      </c>
      <c r="M5" s="282">
        <f t="shared" si="0"/>
        <v>432074.6</v>
      </c>
      <c r="N5" s="283">
        <f>M5/L5</f>
        <v>0.99999814847130797</v>
      </c>
      <c r="O5" s="299">
        <f>M5/I5-1</f>
        <v>-5.6587252781506801E-2</v>
      </c>
    </row>
    <row r="6" spans="1:15" ht="20.100000000000001" customHeight="1">
      <c r="A6" s="284" t="s">
        <v>15</v>
      </c>
      <c r="B6" s="282">
        <f>SUM(B7:B19)</f>
        <v>154099</v>
      </c>
      <c r="C6" s="282">
        <f>SUM(C7:C19)</f>
        <v>155000</v>
      </c>
      <c r="D6" s="282">
        <f t="shared" ref="D6:I6" si="1">SUM(D7:D19)</f>
        <v>157000</v>
      </c>
      <c r="E6" s="282">
        <f t="shared" si="1"/>
        <v>160187</v>
      </c>
      <c r="F6" s="283">
        <f>E6/D6</f>
        <v>1.0202993630573201</v>
      </c>
      <c r="G6" s="283">
        <f>E6/(B6+13576)-1</f>
        <v>-4.4657820187863503E-2</v>
      </c>
      <c r="H6" s="284" t="s">
        <v>16</v>
      </c>
      <c r="I6" s="282">
        <f t="shared" si="1"/>
        <v>263719.05563700001</v>
      </c>
      <c r="J6" s="282">
        <f t="shared" ref="J6:M6" si="2">SUM(J7:J19)</f>
        <v>191539</v>
      </c>
      <c r="K6" s="282">
        <f t="shared" si="2"/>
        <v>273539</v>
      </c>
      <c r="L6" s="282">
        <f t="shared" si="2"/>
        <v>323752.40000000002</v>
      </c>
      <c r="M6" s="282">
        <f t="shared" si="2"/>
        <v>257384.6</v>
      </c>
      <c r="N6" s="283">
        <f>M6/L6</f>
        <v>0.79500445402103603</v>
      </c>
      <c r="O6" s="299">
        <f>M6/I6-1</f>
        <v>-2.40197115134493E-2</v>
      </c>
    </row>
    <row r="7" spans="1:15" ht="20.100000000000001" customHeight="1">
      <c r="A7" s="285" t="s">
        <v>1266</v>
      </c>
      <c r="B7" s="285"/>
      <c r="C7" s="197"/>
      <c r="D7" s="197"/>
      <c r="E7" s="197"/>
      <c r="F7" s="286"/>
      <c r="G7" s="287"/>
      <c r="H7" s="288" t="s">
        <v>1267</v>
      </c>
      <c r="I7" s="197">
        <v>118</v>
      </c>
      <c r="J7" s="197">
        <v>318</v>
      </c>
      <c r="K7" s="197">
        <v>318</v>
      </c>
      <c r="L7" s="197">
        <v>427.58</v>
      </c>
      <c r="M7" s="197">
        <v>411.4</v>
      </c>
      <c r="N7" s="286">
        <f t="shared" ref="N7:N16" si="3">M7/L7</f>
        <v>0.96215912811637605</v>
      </c>
      <c r="O7" s="299">
        <f t="shared" ref="O7:O16" si="4">M7/I7-1</f>
        <v>2.4864406779661001</v>
      </c>
    </row>
    <row r="8" spans="1:15" ht="20.100000000000001" customHeight="1">
      <c r="A8" s="288" t="s">
        <v>1268</v>
      </c>
      <c r="B8" s="288"/>
      <c r="C8" s="197"/>
      <c r="D8" s="197"/>
      <c r="E8" s="197"/>
      <c r="F8" s="286"/>
      <c r="G8" s="287"/>
      <c r="H8" s="288" t="s">
        <v>1269</v>
      </c>
      <c r="I8" s="197">
        <v>2950.2756359999998</v>
      </c>
      <c r="J8" s="197">
        <v>10028</v>
      </c>
      <c r="K8" s="197">
        <v>10028</v>
      </c>
      <c r="L8" s="197">
        <v>9398</v>
      </c>
      <c r="M8" s="197">
        <v>2528.39</v>
      </c>
      <c r="N8" s="286">
        <f t="shared" si="3"/>
        <v>0.269034901042775</v>
      </c>
      <c r="O8" s="299">
        <f t="shared" si="4"/>
        <v>-0.14299871878140699</v>
      </c>
    </row>
    <row r="9" spans="1:15" ht="20.100000000000001" customHeight="1">
      <c r="A9" s="288" t="s">
        <v>1270</v>
      </c>
      <c r="B9" s="288"/>
      <c r="C9" s="197"/>
      <c r="D9" s="197"/>
      <c r="E9" s="197"/>
      <c r="F9" s="286"/>
      <c r="G9" s="287"/>
      <c r="H9" s="288" t="s">
        <v>1271</v>
      </c>
      <c r="I9" s="197"/>
      <c r="J9" s="197" t="s">
        <v>1272</v>
      </c>
      <c r="K9" s="197" t="s">
        <v>1272</v>
      </c>
      <c r="L9" s="197"/>
      <c r="M9" s="197"/>
      <c r="N9" s="286"/>
      <c r="O9" s="299"/>
    </row>
    <row r="10" spans="1:15" ht="20.100000000000001" customHeight="1">
      <c r="A10" s="288" t="s">
        <v>1273</v>
      </c>
      <c r="B10" s="288"/>
      <c r="C10" s="197"/>
      <c r="D10" s="197"/>
      <c r="E10" s="197"/>
      <c r="F10" s="286"/>
      <c r="G10" s="287"/>
      <c r="H10" s="288" t="s">
        <v>1274</v>
      </c>
      <c r="I10" s="197">
        <v>165986.196104</v>
      </c>
      <c r="J10" s="197">
        <v>105598</v>
      </c>
      <c r="K10" s="197">
        <v>187598</v>
      </c>
      <c r="L10" s="197">
        <f>176786.61-1771-17623.18+2</f>
        <v>157394.43</v>
      </c>
      <c r="M10" s="197">
        <v>138681.54</v>
      </c>
      <c r="N10" s="286">
        <f t="shared" si="3"/>
        <v>0.88110830859770595</v>
      </c>
      <c r="O10" s="299">
        <f t="shared" si="4"/>
        <v>-0.16449955926992901</v>
      </c>
    </row>
    <row r="11" spans="1:15" ht="20.100000000000001" customHeight="1">
      <c r="A11" s="288" t="s">
        <v>1275</v>
      </c>
      <c r="B11" s="288">
        <v>6327</v>
      </c>
      <c r="C11" s="67"/>
      <c r="D11" s="197"/>
      <c r="E11" s="197">
        <v>4755</v>
      </c>
      <c r="F11" s="286"/>
      <c r="G11" s="286">
        <f>E11/(B11+13576)-1</f>
        <v>-0.76109129276993404</v>
      </c>
      <c r="H11" s="288" t="s">
        <v>1276</v>
      </c>
      <c r="I11" s="67">
        <v>79422.175189999994</v>
      </c>
      <c r="J11" s="67">
        <v>58609</v>
      </c>
      <c r="K11" s="197">
        <v>58609</v>
      </c>
      <c r="L11" s="197">
        <f>117971.81-12500-1-39+0.24</f>
        <v>105432.05</v>
      </c>
      <c r="M11" s="197">
        <f>67566.33+0.3</f>
        <v>67566.63</v>
      </c>
      <c r="N11" s="286">
        <f t="shared" si="3"/>
        <v>0.64085474957567501</v>
      </c>
      <c r="O11" s="299">
        <f t="shared" si="4"/>
        <v>-0.14927248166696799</v>
      </c>
    </row>
    <row r="12" spans="1:15" ht="20.100000000000001" customHeight="1">
      <c r="A12" s="288" t="s">
        <v>1277</v>
      </c>
      <c r="B12" s="288"/>
      <c r="C12" s="67"/>
      <c r="D12" s="197"/>
      <c r="E12" s="197"/>
      <c r="F12" s="286"/>
      <c r="G12" s="287"/>
      <c r="H12" s="288" t="s">
        <v>1278</v>
      </c>
      <c r="I12" s="67"/>
      <c r="J12" s="67" t="s">
        <v>1272</v>
      </c>
      <c r="K12" s="197" t="s">
        <v>1272</v>
      </c>
      <c r="L12" s="197"/>
      <c r="M12" s="197"/>
      <c r="N12" s="286"/>
      <c r="O12" s="299"/>
    </row>
    <row r="13" spans="1:15" ht="20.100000000000001" customHeight="1">
      <c r="A13" s="288" t="s">
        <v>1279</v>
      </c>
      <c r="B13" s="288">
        <v>139033</v>
      </c>
      <c r="C13" s="67">
        <v>140000</v>
      </c>
      <c r="D13" s="197">
        <v>140000</v>
      </c>
      <c r="E13" s="197">
        <v>135245</v>
      </c>
      <c r="F13" s="286">
        <f>E13/D13</f>
        <v>0.966035714285714</v>
      </c>
      <c r="G13" s="286">
        <f>E13/(B13+13576)-1</f>
        <v>-0.113780969667582</v>
      </c>
      <c r="H13" s="288" t="s">
        <v>1280</v>
      </c>
      <c r="I13" s="67"/>
      <c r="J13" s="67" t="s">
        <v>1272</v>
      </c>
      <c r="K13" s="197" t="s">
        <v>1272</v>
      </c>
      <c r="L13" s="197"/>
      <c r="M13" s="197"/>
      <c r="N13" s="286"/>
      <c r="O13" s="299"/>
    </row>
    <row r="14" spans="1:15" ht="20.100000000000001" customHeight="1">
      <c r="A14" s="288" t="s">
        <v>1281</v>
      </c>
      <c r="B14" s="288"/>
      <c r="C14" s="67"/>
      <c r="D14" s="197"/>
      <c r="E14" s="197"/>
      <c r="F14" s="286"/>
      <c r="G14" s="287"/>
      <c r="H14" s="288" t="s">
        <v>1282</v>
      </c>
      <c r="I14" s="67">
        <v>87.408707000000007</v>
      </c>
      <c r="J14" s="67" t="s">
        <v>1272</v>
      </c>
      <c r="K14" s="197" t="s">
        <v>1272</v>
      </c>
      <c r="L14" s="197"/>
      <c r="M14" s="197"/>
      <c r="N14" s="286"/>
      <c r="O14" s="299">
        <f t="shared" si="4"/>
        <v>-1</v>
      </c>
    </row>
    <row r="15" spans="1:15" ht="20.100000000000001" customHeight="1">
      <c r="A15" s="288" t="s">
        <v>1283</v>
      </c>
      <c r="B15" s="288"/>
      <c r="C15" s="67"/>
      <c r="D15" s="197"/>
      <c r="E15" s="197"/>
      <c r="F15" s="286"/>
      <c r="G15" s="287"/>
      <c r="H15" s="288" t="s">
        <v>1284</v>
      </c>
      <c r="I15" s="67">
        <v>2462</v>
      </c>
      <c r="J15" s="67">
        <v>986</v>
      </c>
      <c r="K15" s="197">
        <v>986</v>
      </c>
      <c r="L15" s="197">
        <v>35607.51</v>
      </c>
      <c r="M15" s="197">
        <v>32703.61</v>
      </c>
      <c r="N15" s="286">
        <f t="shared" si="3"/>
        <v>0.91844697930296204</v>
      </c>
      <c r="O15" s="299">
        <f t="shared" si="4"/>
        <v>12.283350934199801</v>
      </c>
    </row>
    <row r="16" spans="1:15" ht="20.100000000000001" customHeight="1">
      <c r="A16" s="288" t="s">
        <v>1285</v>
      </c>
      <c r="B16" s="288"/>
      <c r="C16" s="67"/>
      <c r="D16" s="197"/>
      <c r="E16" s="197"/>
      <c r="F16" s="286"/>
      <c r="G16" s="287"/>
      <c r="H16" s="288" t="s">
        <v>1286</v>
      </c>
      <c r="I16" s="67">
        <v>12693</v>
      </c>
      <c r="J16" s="67">
        <v>16000</v>
      </c>
      <c r="K16" s="197">
        <v>16000</v>
      </c>
      <c r="L16" s="197">
        <f>15490.52+2.31</f>
        <v>15492.83</v>
      </c>
      <c r="M16" s="197">
        <f>15490.72+2.31</f>
        <v>15493.03</v>
      </c>
      <c r="N16" s="286">
        <f t="shared" si="3"/>
        <v>1.00001290919735</v>
      </c>
      <c r="O16" s="299">
        <f t="shared" si="4"/>
        <v>0.22059639171196699</v>
      </c>
    </row>
    <row r="17" spans="1:15" ht="20.100000000000001" customHeight="1">
      <c r="A17" s="254" t="s">
        <v>1287</v>
      </c>
      <c r="B17" s="288">
        <v>1814</v>
      </c>
      <c r="C17" s="67"/>
      <c r="D17" s="197"/>
      <c r="E17" s="197">
        <v>1530</v>
      </c>
      <c r="F17" s="286"/>
      <c r="G17" s="286">
        <f>E17/(B17+13576)-1</f>
        <v>-0.90058479532163704</v>
      </c>
      <c r="H17" s="288"/>
      <c r="I17" s="67"/>
      <c r="J17" s="67" t="s">
        <v>1272</v>
      </c>
      <c r="K17" s="197"/>
      <c r="L17" s="197"/>
      <c r="M17" s="197"/>
      <c r="N17" s="286"/>
      <c r="O17" s="287"/>
    </row>
    <row r="18" spans="1:15" ht="20.100000000000001" customHeight="1">
      <c r="A18" s="254" t="s">
        <v>1288</v>
      </c>
      <c r="B18" s="288"/>
      <c r="C18" s="67"/>
      <c r="D18" s="197"/>
      <c r="E18" s="197"/>
      <c r="F18" s="286"/>
      <c r="G18" s="287"/>
      <c r="H18" s="288"/>
      <c r="I18" s="288"/>
      <c r="J18" s="67"/>
      <c r="K18" s="197"/>
      <c r="L18" s="197"/>
      <c r="M18" s="197"/>
      <c r="N18" s="197"/>
      <c r="O18" s="287"/>
    </row>
    <row r="19" spans="1:15" ht="20.100000000000001" customHeight="1">
      <c r="A19" s="254" t="s">
        <v>1289</v>
      </c>
      <c r="B19" s="288">
        <v>6925</v>
      </c>
      <c r="C19" s="289">
        <v>15000</v>
      </c>
      <c r="D19" s="289">
        <v>17000</v>
      </c>
      <c r="E19" s="289">
        <v>18657</v>
      </c>
      <c r="F19" s="286">
        <f>E19/D19</f>
        <v>1.09747058823529</v>
      </c>
      <c r="G19" s="286">
        <f>E19/(B19+13576)-1</f>
        <v>-8.9946831861860393E-2</v>
      </c>
      <c r="H19" s="288"/>
      <c r="I19" s="288"/>
      <c r="J19" s="289"/>
      <c r="K19" s="289"/>
      <c r="L19" s="289"/>
      <c r="M19" s="289"/>
      <c r="N19" s="289"/>
      <c r="O19" s="287"/>
    </row>
    <row r="20" spans="1:15" ht="20.100000000000001" customHeight="1">
      <c r="A20" s="284" t="s">
        <v>62</v>
      </c>
      <c r="B20" s="290">
        <f>B21+B22+B23+B26+B24</f>
        <v>303892</v>
      </c>
      <c r="C20" s="290">
        <f>C21+C22+C23+C26</f>
        <v>102539</v>
      </c>
      <c r="D20" s="281">
        <f>D21+D22+D23+D24</f>
        <v>213239</v>
      </c>
      <c r="E20" s="282">
        <f>E21+E22+E23+E24</f>
        <v>271888.06</v>
      </c>
      <c r="F20" s="283">
        <f>E20/D20</f>
        <v>1.27503908759655</v>
      </c>
      <c r="G20" s="283">
        <f>E20/B20-1</f>
        <v>-0.105313532439156</v>
      </c>
      <c r="H20" s="284" t="s">
        <v>63</v>
      </c>
      <c r="I20" s="282">
        <f>I21+I22+I23+I24+I25</f>
        <v>194272</v>
      </c>
      <c r="J20" s="282">
        <f t="shared" ref="J20:M20" si="5">J21+J22+J23+J24+J25</f>
        <v>66000</v>
      </c>
      <c r="K20" s="282">
        <f t="shared" si="5"/>
        <v>96700</v>
      </c>
      <c r="L20" s="282">
        <f t="shared" si="5"/>
        <v>108323</v>
      </c>
      <c r="M20" s="282">
        <f t="shared" si="5"/>
        <v>174690</v>
      </c>
      <c r="N20" s="283">
        <f>M20/L20</f>
        <v>1.6126769014890701</v>
      </c>
      <c r="O20" s="299">
        <f>M20/I20-1</f>
        <v>-0.100796820952067</v>
      </c>
    </row>
    <row r="21" spans="1:15" ht="20.100000000000001" customHeight="1">
      <c r="A21" s="254" t="s">
        <v>1290</v>
      </c>
      <c r="B21" s="113">
        <v>78769</v>
      </c>
      <c r="C21" s="113">
        <v>28820</v>
      </c>
      <c r="D21" s="291">
        <v>28820</v>
      </c>
      <c r="E21" s="292">
        <v>87469</v>
      </c>
      <c r="F21" s="286">
        <f>E21/D21</f>
        <v>3.03501040943789</v>
      </c>
      <c r="G21" s="286">
        <f>E21/B21-1</f>
        <v>0.11044954233264299</v>
      </c>
      <c r="H21" s="66" t="s">
        <v>1291</v>
      </c>
      <c r="I21" s="291">
        <v>77692</v>
      </c>
      <c r="J21" s="113">
        <v>66000</v>
      </c>
      <c r="K21" s="291">
        <v>66000</v>
      </c>
      <c r="L21" s="291">
        <v>67531</v>
      </c>
      <c r="M21" s="291">
        <v>67531</v>
      </c>
      <c r="N21" s="291"/>
      <c r="O21" s="293"/>
    </row>
    <row r="22" spans="1:15" ht="20.100000000000001" customHeight="1">
      <c r="A22" s="254" t="s">
        <v>1292</v>
      </c>
      <c r="B22" s="113">
        <v>150023</v>
      </c>
      <c r="C22" s="291">
        <v>73719</v>
      </c>
      <c r="D22" s="291">
        <v>73719</v>
      </c>
      <c r="E22" s="292">
        <v>73719.06</v>
      </c>
      <c r="F22" s="291"/>
      <c r="G22" s="293"/>
      <c r="H22" s="254" t="s">
        <v>1293</v>
      </c>
      <c r="I22" s="291">
        <v>35100</v>
      </c>
      <c r="J22" s="291"/>
      <c r="K22" s="291">
        <v>30700</v>
      </c>
      <c r="L22" s="291">
        <v>30700</v>
      </c>
      <c r="M22" s="291">
        <v>30700</v>
      </c>
      <c r="N22" s="291"/>
      <c r="O22" s="293"/>
    </row>
    <row r="23" spans="1:15" ht="20.100000000000001" customHeight="1">
      <c r="A23" s="117" t="s">
        <v>1294</v>
      </c>
      <c r="B23" s="117">
        <v>40000</v>
      </c>
      <c r="C23" s="291"/>
      <c r="D23" s="291">
        <v>80000</v>
      </c>
      <c r="E23" s="292">
        <v>80000</v>
      </c>
      <c r="F23" s="291"/>
      <c r="G23" s="294"/>
      <c r="H23" s="117" t="s">
        <v>65</v>
      </c>
      <c r="I23" s="291">
        <v>83</v>
      </c>
      <c r="J23" s="291">
        <f>SUM(J24:J25)</f>
        <v>0</v>
      </c>
      <c r="K23" s="291">
        <f>SUM(K24:K25)</f>
        <v>0</v>
      </c>
      <c r="L23" s="291">
        <v>122</v>
      </c>
      <c r="M23" s="291">
        <v>122</v>
      </c>
      <c r="N23" s="291"/>
      <c r="O23" s="294"/>
    </row>
    <row r="24" spans="1:15" ht="20.100000000000001" customHeight="1">
      <c r="A24" s="117" t="s">
        <v>1295</v>
      </c>
      <c r="B24" s="117">
        <v>35100</v>
      </c>
      <c r="C24" s="291"/>
      <c r="D24" s="291">
        <v>30700</v>
      </c>
      <c r="E24" s="292">
        <v>30700</v>
      </c>
      <c r="F24" s="291"/>
      <c r="G24" s="295"/>
      <c r="H24" s="117" t="s">
        <v>1403</v>
      </c>
      <c r="I24" s="291">
        <v>7678</v>
      </c>
      <c r="J24" s="291"/>
      <c r="K24" s="291"/>
      <c r="L24" s="291">
        <v>9970</v>
      </c>
      <c r="M24" s="291">
        <v>9970</v>
      </c>
      <c r="N24" s="291"/>
      <c r="O24" s="295"/>
    </row>
    <row r="25" spans="1:15" ht="20.100000000000001" customHeight="1">
      <c r="A25" s="117"/>
      <c r="B25" s="117"/>
      <c r="C25" s="113"/>
      <c r="D25" s="291"/>
      <c r="E25" s="291"/>
      <c r="F25" s="291"/>
      <c r="G25" s="295"/>
      <c r="H25" s="117" t="s">
        <v>1296</v>
      </c>
      <c r="I25" s="291">
        <v>73719</v>
      </c>
      <c r="J25" s="291"/>
      <c r="K25" s="291"/>
      <c r="L25" s="291"/>
      <c r="M25" s="291">
        <v>66367</v>
      </c>
      <c r="N25" s="291"/>
      <c r="O25" s="295"/>
    </row>
    <row r="26" spans="1:15" ht="20.100000000000001" customHeight="1">
      <c r="A26" s="254"/>
      <c r="B26" s="254"/>
      <c r="C26" s="291"/>
      <c r="D26" s="291"/>
      <c r="E26" s="291"/>
      <c r="F26" s="291"/>
      <c r="G26" s="295"/>
      <c r="H26" s="296"/>
      <c r="I26" s="296"/>
      <c r="J26" s="291"/>
      <c r="K26" s="291"/>
      <c r="L26" s="291"/>
      <c r="M26" s="291"/>
      <c r="N26" s="291"/>
      <c r="O26" s="295"/>
    </row>
    <row r="27" spans="1:15" ht="20.100000000000001" customHeight="1">
      <c r="A27" s="254"/>
      <c r="B27" s="254"/>
      <c r="C27" s="291"/>
      <c r="D27" s="291"/>
      <c r="E27" s="291"/>
      <c r="F27" s="291"/>
      <c r="G27" s="295"/>
      <c r="H27" s="296"/>
      <c r="I27" s="296"/>
      <c r="J27" s="291"/>
      <c r="K27" s="291"/>
      <c r="L27" s="291"/>
      <c r="M27" s="291"/>
      <c r="N27" s="291"/>
      <c r="O27" s="295"/>
    </row>
    <row r="28" spans="1:15" ht="20.100000000000001" customHeight="1">
      <c r="A28" s="293"/>
      <c r="B28" s="293"/>
      <c r="C28" s="293"/>
      <c r="D28" s="293"/>
      <c r="E28" s="293"/>
      <c r="F28" s="293"/>
      <c r="G28" s="293"/>
      <c r="H28" s="254"/>
      <c r="I28" s="254"/>
      <c r="J28" s="293"/>
      <c r="K28" s="293"/>
      <c r="L28" s="293"/>
      <c r="M28" s="293"/>
      <c r="N28" s="293"/>
      <c r="O28" s="293"/>
    </row>
    <row r="29" spans="1:15" ht="37.5" customHeight="1">
      <c r="A29" s="381" t="s">
        <v>1297</v>
      </c>
      <c r="B29" s="381"/>
      <c r="C29" s="381"/>
      <c r="D29" s="381"/>
      <c r="E29" s="381"/>
      <c r="F29" s="381"/>
      <c r="G29" s="381"/>
      <c r="H29" s="381"/>
      <c r="I29" s="381"/>
      <c r="J29" s="381"/>
      <c r="K29" s="381"/>
      <c r="L29" s="381"/>
      <c r="M29" s="381"/>
      <c r="N29" s="381"/>
      <c r="O29" s="381"/>
    </row>
    <row r="30" spans="1:15" ht="20.100000000000001" customHeight="1">
      <c r="G30" s="276"/>
      <c r="O30" s="276"/>
    </row>
    <row r="31" spans="1:15" ht="20.100000000000001" customHeight="1">
      <c r="G31" s="276"/>
      <c r="O31" s="276"/>
    </row>
    <row r="32" spans="1:15"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3:15" ht="20.100000000000001" customHeight="1"/>
    <row r="50" spans="3:15" ht="20.100000000000001" customHeight="1"/>
    <row r="51" spans="3:15" s="277" customFormat="1" ht="20.100000000000001" customHeight="1">
      <c r="C51" s="278"/>
      <c r="D51" s="278"/>
      <c r="E51" s="278"/>
      <c r="F51" s="278"/>
      <c r="G51" s="278"/>
      <c r="H51" s="279"/>
      <c r="I51" s="279"/>
      <c r="J51" s="278"/>
      <c r="K51" s="278"/>
      <c r="L51" s="278"/>
      <c r="M51" s="278"/>
      <c r="N51" s="278"/>
      <c r="O51" s="278"/>
    </row>
    <row r="52" spans="3:15" s="277" customFormat="1" ht="20.100000000000001" customHeight="1">
      <c r="C52" s="278"/>
      <c r="D52" s="278"/>
      <c r="E52" s="278"/>
      <c r="F52" s="278"/>
      <c r="G52" s="278"/>
      <c r="H52" s="279"/>
      <c r="I52" s="279"/>
      <c r="J52" s="278"/>
      <c r="K52" s="278"/>
      <c r="L52" s="278"/>
      <c r="M52" s="278"/>
      <c r="N52" s="278"/>
      <c r="O52" s="278"/>
    </row>
    <row r="53" spans="3:15" s="277" customFormat="1" ht="20.100000000000001" customHeight="1">
      <c r="C53" s="278"/>
      <c r="D53" s="278"/>
      <c r="E53" s="278"/>
      <c r="F53" s="278"/>
      <c r="G53" s="278"/>
      <c r="H53" s="279"/>
      <c r="I53" s="279"/>
      <c r="J53" s="278"/>
      <c r="K53" s="278"/>
      <c r="L53" s="278"/>
      <c r="M53" s="278"/>
      <c r="N53" s="278"/>
      <c r="O53" s="278"/>
    </row>
    <row r="54" spans="3:15" s="277" customFormat="1" ht="20.100000000000001" customHeight="1">
      <c r="C54" s="278"/>
      <c r="D54" s="278"/>
      <c r="E54" s="278"/>
      <c r="F54" s="278"/>
      <c r="G54" s="278"/>
      <c r="H54" s="279"/>
      <c r="I54" s="279"/>
      <c r="J54" s="278"/>
      <c r="K54" s="278"/>
      <c r="L54" s="278"/>
      <c r="M54" s="278"/>
      <c r="N54" s="278"/>
      <c r="O54" s="278"/>
    </row>
    <row r="55" spans="3:15" s="277" customFormat="1" ht="20.100000000000001" customHeight="1">
      <c r="C55" s="278"/>
      <c r="D55" s="278"/>
      <c r="E55" s="278"/>
      <c r="F55" s="278"/>
      <c r="G55" s="278"/>
      <c r="H55" s="279"/>
      <c r="I55" s="279"/>
      <c r="J55" s="278"/>
      <c r="K55" s="278"/>
      <c r="L55" s="278"/>
      <c r="M55" s="278"/>
      <c r="N55" s="278"/>
      <c r="O55" s="278"/>
    </row>
    <row r="56" spans="3:15" s="277" customFormat="1" ht="20.100000000000001" customHeight="1">
      <c r="C56" s="278"/>
      <c r="D56" s="278"/>
      <c r="E56" s="278"/>
      <c r="F56" s="278"/>
      <c r="G56" s="278"/>
      <c r="H56" s="279"/>
      <c r="I56" s="279"/>
      <c r="J56" s="278"/>
      <c r="K56" s="278"/>
      <c r="L56" s="278"/>
      <c r="M56" s="278"/>
      <c r="N56" s="278"/>
      <c r="O56" s="278"/>
    </row>
    <row r="57" spans="3:15" s="277" customFormat="1" ht="20.100000000000001" customHeight="1">
      <c r="C57" s="278"/>
      <c r="D57" s="278"/>
      <c r="E57" s="278"/>
      <c r="F57" s="278"/>
      <c r="G57" s="278"/>
      <c r="H57" s="279"/>
      <c r="I57" s="279"/>
      <c r="J57" s="278"/>
      <c r="K57" s="278"/>
      <c r="L57" s="278"/>
      <c r="M57" s="278"/>
      <c r="N57" s="278"/>
      <c r="O57" s="278"/>
    </row>
  </sheetData>
  <mergeCells count="4">
    <mergeCell ref="A1:H1"/>
    <mergeCell ref="A2:O2"/>
    <mergeCell ref="A3:H3"/>
    <mergeCell ref="A29:O29"/>
  </mergeCells>
  <phoneticPr fontId="78" type="noConversion"/>
  <printOptions horizontalCentered="1"/>
  <pageMargins left="0.15748031496063" right="0.15748031496063" top="0.511811023622047" bottom="0.31496062992126" header="0.31496062992126" footer="0.31496062992126"/>
  <pageSetup paperSize="9" scale="70" fitToHeight="0" orientation="landscape" blackAndWhite="1" errors="blank"/>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32</vt:i4>
      </vt:variant>
      <vt:variant>
        <vt:lpstr>命名范围</vt:lpstr>
      </vt:variant>
      <vt:variant>
        <vt:i4>36</vt:i4>
      </vt:variant>
    </vt:vector>
  </HeadingPairs>
  <TitlesOfParts>
    <vt:vector size="68" baseType="lpstr">
      <vt:lpstr>01-2019全区公共平衡</vt:lpstr>
      <vt:lpstr>02-2019全区公共支出功能</vt:lpstr>
      <vt:lpstr>03-2019区本级公共平衡 </vt:lpstr>
      <vt:lpstr>04-2019区本级公共支出功能 </vt:lpstr>
      <vt:lpstr>05-2019公共线下 </vt:lpstr>
      <vt:lpstr>06-2019转移支付分地区</vt:lpstr>
      <vt:lpstr>07-2019全区基金平衡</vt:lpstr>
      <vt:lpstr>08-2019全区基金支出</vt:lpstr>
      <vt:lpstr>09-2019区本级基金平衡</vt:lpstr>
      <vt:lpstr>10-2019区级基金支出</vt:lpstr>
      <vt:lpstr>11-2019全区国资</vt:lpstr>
      <vt:lpstr>12-2019区本级国资 </vt:lpstr>
      <vt:lpstr>13-2020全区公共平衡</vt:lpstr>
      <vt:lpstr>14-2020全区公共支出功能</vt:lpstr>
      <vt:lpstr>15-2020区级公共平衡</vt:lpstr>
      <vt:lpstr>16-2020区本级公共支出功能 </vt:lpstr>
      <vt:lpstr>17-2020公共基本和项目 </vt:lpstr>
      <vt:lpstr>18-2020公共本级基本支出经济 </vt:lpstr>
      <vt:lpstr>19-2020转移支付分地区</vt:lpstr>
      <vt:lpstr>20-2020全区基金平衡</vt:lpstr>
      <vt:lpstr>21-2020全区基金支出 </vt:lpstr>
      <vt:lpstr>22-2020区本级基金平衡</vt:lpstr>
      <vt:lpstr>23-2020区本级基金支出</vt:lpstr>
      <vt:lpstr>24-2020全区国资 </vt:lpstr>
      <vt:lpstr>25-2020区本级国资</vt:lpstr>
      <vt:lpstr>26-重点项目支出</vt:lpstr>
      <vt:lpstr>27-一般公共预算“三公”经费预算支出表</vt:lpstr>
      <vt:lpstr>28-2019债务限额、余额</vt:lpstr>
      <vt:lpstr>29-2019、2020一般债务余额</vt:lpstr>
      <vt:lpstr>30-2019、2020专项债务余额</vt:lpstr>
      <vt:lpstr>31-债务还本付息</vt:lpstr>
      <vt:lpstr>32-2020年提前下达</vt:lpstr>
      <vt:lpstr>'01-2019全区公共平衡'!Print_Area</vt:lpstr>
      <vt:lpstr>'02-2019全区公共支出功能'!Print_Area</vt:lpstr>
      <vt:lpstr>'03-2019区本级公共平衡 '!Print_Area</vt:lpstr>
      <vt:lpstr>'05-2019公共线下 '!Print_Area</vt:lpstr>
      <vt:lpstr>'06-2019转移支付分地区'!Print_Area</vt:lpstr>
      <vt:lpstr>'07-2019全区基金平衡'!Print_Area</vt:lpstr>
      <vt:lpstr>'08-2019全区基金支出'!Print_Area</vt:lpstr>
      <vt:lpstr>'09-2019区本级基金平衡'!Print_Area</vt:lpstr>
      <vt:lpstr>'10-2019区级基金支出'!Print_Area</vt:lpstr>
      <vt:lpstr>'11-2019全区国资'!Print_Area</vt:lpstr>
      <vt:lpstr>'12-2019区本级国资 '!Print_Area</vt:lpstr>
      <vt:lpstr>'13-2020全区公共平衡'!Print_Area</vt:lpstr>
      <vt:lpstr>'15-2020区级公共平衡'!Print_Area</vt:lpstr>
      <vt:lpstr>'16-2020区本级公共支出功能 '!Print_Area</vt:lpstr>
      <vt:lpstr>'17-2020公共基本和项目 '!Print_Area</vt:lpstr>
      <vt:lpstr>'18-2020公共本级基本支出经济 '!Print_Area</vt:lpstr>
      <vt:lpstr>'19-2020转移支付分地区'!Print_Area</vt:lpstr>
      <vt:lpstr>'21-2020全区基金支出 '!Print_Area</vt:lpstr>
      <vt:lpstr>'23-2020区本级基金支出'!Print_Area</vt:lpstr>
      <vt:lpstr>'31-债务还本付息'!Print_Area</vt:lpstr>
      <vt:lpstr>'01-2019全区公共平衡'!Print_Titles</vt:lpstr>
      <vt:lpstr>'02-2019全区公共支出功能'!Print_Titles</vt:lpstr>
      <vt:lpstr>'03-2019区本级公共平衡 '!Print_Titles</vt:lpstr>
      <vt:lpstr>'04-2019区本级公共支出功能 '!Print_Titles</vt:lpstr>
      <vt:lpstr>'05-2019公共线下 '!Print_Titles</vt:lpstr>
      <vt:lpstr>'06-2019转移支付分地区'!Print_Titles</vt:lpstr>
      <vt:lpstr>'07-2019全区基金平衡'!Print_Titles</vt:lpstr>
      <vt:lpstr>'08-2019全区基金支出'!Print_Titles</vt:lpstr>
      <vt:lpstr>'09-2019区本级基金平衡'!Print_Titles</vt:lpstr>
      <vt:lpstr>'10-2019区级基金支出'!Print_Titles</vt:lpstr>
      <vt:lpstr>'14-2020全区公共支出功能'!Print_Titles</vt:lpstr>
      <vt:lpstr>'16-2020区本级公共支出功能 '!Print_Titles</vt:lpstr>
      <vt:lpstr>'18-2020公共本级基本支出经济 '!Print_Titles</vt:lpstr>
      <vt:lpstr>'19-2020转移支付分地区'!Print_Titles</vt:lpstr>
      <vt:lpstr>'21-2020全区基金支出 '!Print_Titles</vt:lpstr>
      <vt:lpstr>'23-2020区本级基金支出'!Print_Titles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系统管理员</cp:lastModifiedBy>
  <dcterms:created xsi:type="dcterms:W3CDTF">2006-09-13T11:21:00Z</dcterms:created>
  <dcterms:modified xsi:type="dcterms:W3CDTF">2025-05-26T01:42:52Z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ies>
</file>